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225" yWindow="225" windowWidth="17400" windowHeight="11475"/>
  </bookViews>
  <sheets>
    <sheet name="Lisa 1" sheetId="6" r:id="rId1"/>
    <sheet name="Lisa 2" sheetId="4" r:id="rId2"/>
    <sheet name="Lisa 3" sheetId="5" r:id="rId3"/>
    <sheet name="Lisa 4 " sheetId="7" r:id="rId4"/>
  </sheets>
  <definedNames>
    <definedName name="_xlnm.Print_Titles" localSheetId="2">'Lisa 3'!$4:$4</definedName>
    <definedName name="_xlnm.Print_Titles" localSheetId="3">'Lisa 4 '!$12:$13</definedName>
  </definedNames>
  <calcPr calcId="145621"/>
</workbook>
</file>

<file path=xl/calcChain.xml><?xml version="1.0" encoding="utf-8"?>
<calcChain xmlns="http://schemas.openxmlformats.org/spreadsheetml/2006/main">
  <c r="C24" i="6" l="1"/>
  <c r="C29" i="6"/>
  <c r="C16" i="6"/>
  <c r="C10" i="6"/>
  <c r="C5" i="5"/>
  <c r="C6" i="5"/>
  <c r="C49" i="5"/>
  <c r="C50" i="5"/>
  <c r="C61" i="5"/>
  <c r="C62" i="5"/>
  <c r="C66" i="7"/>
  <c r="C57" i="5" l="1"/>
  <c r="C58" i="5"/>
  <c r="C30" i="7" l="1"/>
  <c r="D7" i="7" l="1"/>
  <c r="D6" i="7" s="1"/>
  <c r="D8" i="7"/>
  <c r="C15" i="7"/>
  <c r="C14" i="7" s="1"/>
  <c r="D15" i="7"/>
  <c r="D14" i="7" s="1"/>
  <c r="F15" i="7"/>
  <c r="F14" i="7" s="1"/>
  <c r="E16" i="7"/>
  <c r="E17" i="7"/>
  <c r="E18" i="7"/>
  <c r="C21" i="7"/>
  <c r="C20" i="7" s="1"/>
  <c r="D21" i="7"/>
  <c r="D20" i="7" s="1"/>
  <c r="D19" i="7" s="1"/>
  <c r="E21" i="7"/>
  <c r="F21" i="7"/>
  <c r="F20" i="7" s="1"/>
  <c r="F19" i="7" s="1"/>
  <c r="E22" i="7"/>
  <c r="E23" i="7"/>
  <c r="E24" i="7"/>
  <c r="E25" i="7"/>
  <c r="E26" i="7"/>
  <c r="E27" i="7"/>
  <c r="E28" i="7"/>
  <c r="F28" i="7"/>
  <c r="F7" i="7" s="1"/>
  <c r="E29" i="7"/>
  <c r="C7" i="7"/>
  <c r="E30" i="7"/>
  <c r="C31" i="7"/>
  <c r="D31" i="7"/>
  <c r="E31" i="7"/>
  <c r="F31" i="7"/>
  <c r="E32" i="7"/>
  <c r="D33" i="7"/>
  <c r="F33" i="7"/>
  <c r="C34" i="7"/>
  <c r="E34" i="7" s="1"/>
  <c r="E33" i="7" s="1"/>
  <c r="E35" i="7"/>
  <c r="E36" i="7"/>
  <c r="C38" i="7"/>
  <c r="C37" i="7" s="1"/>
  <c r="E37" i="7" s="1"/>
  <c r="D38" i="7"/>
  <c r="D37" i="7" s="1"/>
  <c r="E38" i="7"/>
  <c r="F38" i="7"/>
  <c r="F37" i="7" s="1"/>
  <c r="E39" i="7"/>
  <c r="E40" i="7"/>
  <c r="C42" i="7"/>
  <c r="E42" i="7" s="1"/>
  <c r="D42" i="7"/>
  <c r="D41" i="7" s="1"/>
  <c r="F42" i="7"/>
  <c r="F41" i="7" s="1"/>
  <c r="E43" i="7"/>
  <c r="E44" i="7"/>
  <c r="C45" i="7"/>
  <c r="E45" i="7" s="1"/>
  <c r="E46" i="7"/>
  <c r="E47" i="7"/>
  <c r="E48" i="7"/>
  <c r="C49" i="7"/>
  <c r="E49" i="7" s="1"/>
  <c r="D49" i="7"/>
  <c r="E50" i="7"/>
  <c r="E51" i="7"/>
  <c r="C52" i="7"/>
  <c r="E52" i="7" s="1"/>
  <c r="D52" i="7"/>
  <c r="F52" i="7"/>
  <c r="E53" i="7"/>
  <c r="C55" i="7"/>
  <c r="D55" i="7"/>
  <c r="E55" i="7" s="1"/>
  <c r="F55" i="7"/>
  <c r="E56" i="7"/>
  <c r="E57" i="7"/>
  <c r="E58" i="7"/>
  <c r="E59" i="7"/>
  <c r="C61" i="7"/>
  <c r="C8" i="7" s="1"/>
  <c r="D61" i="7"/>
  <c r="D60" i="7" s="1"/>
  <c r="E61" i="7"/>
  <c r="F61" i="7"/>
  <c r="F8" i="7" s="1"/>
  <c r="E62" i="7"/>
  <c r="D63" i="7"/>
  <c r="F63" i="7"/>
  <c r="C64" i="7"/>
  <c r="E64" i="7" s="1"/>
  <c r="C65" i="7"/>
  <c r="E65" i="7" s="1"/>
  <c r="D65" i="7"/>
  <c r="F65" i="7"/>
  <c r="E66" i="7"/>
  <c r="C67" i="7"/>
  <c r="D67" i="7"/>
  <c r="E67" i="7" s="1"/>
  <c r="F67" i="7"/>
  <c r="E68" i="7"/>
  <c r="C71" i="7"/>
  <c r="C70" i="7" s="1"/>
  <c r="D71" i="7"/>
  <c r="D70" i="7" s="1"/>
  <c r="D69" i="7" s="1"/>
  <c r="E71" i="7"/>
  <c r="F71" i="7"/>
  <c r="F70" i="7" s="1"/>
  <c r="F69" i="7" s="1"/>
  <c r="E72" i="7"/>
  <c r="E73" i="7"/>
  <c r="E74" i="7"/>
  <c r="E75" i="7"/>
  <c r="E76" i="7"/>
  <c r="E77" i="7"/>
  <c r="C78" i="7"/>
  <c r="E78" i="7" s="1"/>
  <c r="D78" i="7"/>
  <c r="F78" i="7"/>
  <c r="E79" i="7"/>
  <c r="E80" i="7"/>
  <c r="E81" i="7"/>
  <c r="C82" i="7"/>
  <c r="E82" i="7"/>
  <c r="C83" i="7"/>
  <c r="D83" i="7"/>
  <c r="E83" i="7" s="1"/>
  <c r="E84" i="7"/>
  <c r="E85" i="7"/>
  <c r="E86" i="7"/>
  <c r="D87" i="7"/>
  <c r="F87" i="7"/>
  <c r="C88" i="7"/>
  <c r="C87" i="7" s="1"/>
  <c r="E87" i="7" s="1"/>
  <c r="E88" i="7"/>
  <c r="D89" i="7"/>
  <c r="F89" i="7"/>
  <c r="C90" i="7"/>
  <c r="C89" i="7" s="1"/>
  <c r="E89" i="7" s="1"/>
  <c r="E90" i="7"/>
  <c r="E91" i="7"/>
  <c r="E92" i="7"/>
  <c r="E93" i="7"/>
  <c r="C95" i="7"/>
  <c r="C94" i="7" s="1"/>
  <c r="E94" i="7" s="1"/>
  <c r="D95" i="7"/>
  <c r="D94" i="7" s="1"/>
  <c r="E95" i="7"/>
  <c r="F95" i="7"/>
  <c r="F94" i="7" s="1"/>
  <c r="E96" i="7"/>
  <c r="E97" i="7"/>
  <c r="E8" i="7" l="1"/>
  <c r="E20" i="7"/>
  <c r="F6" i="7"/>
  <c r="C69" i="7"/>
  <c r="E70" i="7"/>
  <c r="E69" i="7" s="1"/>
  <c r="F54" i="7"/>
  <c r="C6" i="7"/>
  <c r="E6" i="7" s="1"/>
  <c r="E7" i="7"/>
  <c r="C19" i="7"/>
  <c r="E19" i="7" s="1"/>
  <c r="F60" i="7"/>
  <c r="C41" i="7"/>
  <c r="E41" i="7" s="1"/>
  <c r="C63" i="7"/>
  <c r="E63" i="7" s="1"/>
  <c r="D54" i="7"/>
  <c r="C33" i="7"/>
  <c r="C60" i="7"/>
  <c r="E60" i="7" s="1"/>
  <c r="E15" i="7"/>
  <c r="E14" i="7" s="1"/>
  <c r="C54" i="7" l="1"/>
  <c r="E54" i="7" s="1"/>
</calcChain>
</file>

<file path=xl/sharedStrings.xml><?xml version="1.0" encoding="utf-8"?>
<sst xmlns="http://schemas.openxmlformats.org/spreadsheetml/2006/main" count="365" uniqueCount="225">
  <si>
    <t>Tartu linna 2018. a I lisaeelarve</t>
  </si>
  <si>
    <t>T U L U B A A S</t>
  </si>
  <si>
    <t>eurodes</t>
  </si>
  <si>
    <t>sh avatud 
KOFS §26
alusel</t>
  </si>
  <si>
    <t xml:space="preserve">PÕHITEGEVUSE TULUD </t>
  </si>
  <si>
    <t>Maksud</t>
  </si>
  <si>
    <t>Füüsilise isiku tulumaks</t>
  </si>
  <si>
    <t>Maamaks</t>
  </si>
  <si>
    <t>Kaupade ja teenuste müük</t>
  </si>
  <si>
    <t>Tulud haridusalasest tegevusest</t>
  </si>
  <si>
    <t>Tulu spordi- ja puhkealasest tegevusest</t>
  </si>
  <si>
    <t>Saadavad toetused</t>
  </si>
  <si>
    <t>Saadav sihtfinantseerimine tegevuskuludeks</t>
  </si>
  <si>
    <t>Saadav tegevustoetus tasandus- ja toetusfondist</t>
  </si>
  <si>
    <t>Muud tegevustulud</t>
  </si>
  <si>
    <t>Muud eespool nimetamata tulud</t>
  </si>
  <si>
    <t>INVESTEERIMISTEGEVUSE TULUD</t>
  </si>
  <si>
    <t>Materiaalsete varade müük</t>
  </si>
  <si>
    <t>Põhivara soetuseks saadav sihtfinantseerimine</t>
  </si>
  <si>
    <t>LIKVIIDSETE VARADE MUUTUS</t>
  </si>
  <si>
    <t>Raha ja pangakontode saldo muutus</t>
  </si>
  <si>
    <t xml:space="preserve">LINNA TULUBAAS  </t>
  </si>
  <si>
    <t>tegevusala 
kood</t>
  </si>
  <si>
    <t>tegevusala nimetus</t>
  </si>
  <si>
    <t>PÕHITEGEVUSE KULUD KOKKU, sh:</t>
  </si>
  <si>
    <t xml:space="preserve">   antavad toetused</t>
  </si>
  <si>
    <t xml:space="preserve">   muud tegevuskulud</t>
  </si>
  <si>
    <t>01</t>
  </si>
  <si>
    <t>Üldised valitsussektori teenused, sh:</t>
  </si>
  <si>
    <t>01112</t>
  </si>
  <si>
    <t>Linnavalitsus, sh:</t>
  </si>
  <si>
    <t xml:space="preserve">     muud tegevuskulud</t>
  </si>
  <si>
    <t>01600</t>
  </si>
  <si>
    <t>Ühistegevuskulud</t>
  </si>
  <si>
    <t>04</t>
  </si>
  <si>
    <t>Majandus, sh:</t>
  </si>
  <si>
    <t>04210</t>
  </si>
  <si>
    <t>Maakorraldus, sh:</t>
  </si>
  <si>
    <t>04510</t>
  </si>
  <si>
    <t>Linna teed ja tänavad, sh:</t>
  </si>
  <si>
    <t>Liikluskorraldus, sh:</t>
  </si>
  <si>
    <t>04512</t>
  </si>
  <si>
    <t>Transpordikorraldus, sh:</t>
  </si>
  <si>
    <t>04740</t>
  </si>
  <si>
    <t>Üldmajanduslikud arendusprojektid, sh:</t>
  </si>
  <si>
    <t xml:space="preserve">     antavad toetused</t>
  </si>
  <si>
    <t>04900</t>
  </si>
  <si>
    <t>Muu majandus, sh:</t>
  </si>
  <si>
    <t>05</t>
  </si>
  <si>
    <t>Keskkonnakaitse, sh:</t>
  </si>
  <si>
    <t>Jäätmekäitlus (prügivedu)</t>
  </si>
  <si>
    <t>05400</t>
  </si>
  <si>
    <t>Haljastus, sh:</t>
  </si>
  <si>
    <t>06</t>
  </si>
  <si>
    <t>Elamu- ja kommunaakmajandus, sh:</t>
  </si>
  <si>
    <t>06100</t>
  </si>
  <si>
    <t>Elamumajanduse arendamine, sh:</t>
  </si>
  <si>
    <t>06400</t>
  </si>
  <si>
    <t>Tänavavalgustus</t>
  </si>
  <si>
    <t>06605</t>
  </si>
  <si>
    <t>Muu elamu- ja kommunaalmajandus, sh:</t>
  </si>
  <si>
    <t>07</t>
  </si>
  <si>
    <t>Tervishoid, sh:</t>
  </si>
  <si>
    <t>07340</t>
  </si>
  <si>
    <t>Hooldusravi</t>
  </si>
  <si>
    <t>08</t>
  </si>
  <si>
    <t>Vaba aeg ja kultuur, sh:</t>
  </si>
  <si>
    <t>08102</t>
  </si>
  <si>
    <t>Spordibaasid, sh:</t>
  </si>
  <si>
    <t>08103</t>
  </si>
  <si>
    <t>Puhkepargid, sh:</t>
  </si>
  <si>
    <t>08109</t>
  </si>
  <si>
    <t>Vaba aja üritused, sh:</t>
  </si>
  <si>
    <t>08201</t>
  </si>
  <si>
    <t>Raamatukogud, sh:</t>
  </si>
  <si>
    <t>08203</t>
  </si>
  <si>
    <t>Muuseumid, sh:</t>
  </si>
  <si>
    <t>08207</t>
  </si>
  <si>
    <t>Muinsuskaitse</t>
  </si>
  <si>
    <t>08600</t>
  </si>
  <si>
    <t>Muu vaba aeg, sh:</t>
  </si>
  <si>
    <t>09</t>
  </si>
  <si>
    <t>Haridus, sh:</t>
  </si>
  <si>
    <t>09110</t>
  </si>
  <si>
    <t>Koolieelsed lasteasutused, sh:</t>
  </si>
  <si>
    <t>09212</t>
  </si>
  <si>
    <t>Põhihariduse otsekulud, sh:</t>
  </si>
  <si>
    <t>09213</t>
  </si>
  <si>
    <t>Üldkeskhariduse otsekulud, sh:</t>
  </si>
  <si>
    <t>09220</t>
  </si>
  <si>
    <t>Põhi- ja üldkeskhariduse kaudsed kulud, sh:</t>
  </si>
  <si>
    <t>09221</t>
  </si>
  <si>
    <t>Täiskasvanute gümnaasiumide kaudsed kulud, sh:</t>
  </si>
  <si>
    <t>09222</t>
  </si>
  <si>
    <t>Kutseõppe kulud, sh:</t>
  </si>
  <si>
    <t>Kõrgharidus</t>
  </si>
  <si>
    <t>09510</t>
  </si>
  <si>
    <t>Noorte huviharidus ja huvitegevus</t>
  </si>
  <si>
    <t>09601</t>
  </si>
  <si>
    <t>Koolitoit, sh:</t>
  </si>
  <si>
    <t>09602</t>
  </si>
  <si>
    <t>Öömaja, sh:</t>
  </si>
  <si>
    <t>09609</t>
  </si>
  <si>
    <t>Hariduse abiteenused, sh</t>
  </si>
  <si>
    <t>09800</t>
  </si>
  <si>
    <t>Muu haridus, sh</t>
  </si>
  <si>
    <t>Sotsiaalne kaitse</t>
  </si>
  <si>
    <t>Puuetega inimeste sotsiaalhoolekande asutused</t>
  </si>
  <si>
    <t>Muu puuetega inimeste sotsiaalne kaitse</t>
  </si>
  <si>
    <t>Eakate sotsiaalhoolekande asutused, sh:</t>
  </si>
  <si>
    <t>Muu eakate sotsiaalne kaitse</t>
  </si>
  <si>
    <t>Asenduskodud, sh:</t>
  </si>
  <si>
    <t>Muu perede ja laste sotsiaalne kaitse, sh:</t>
  </si>
  <si>
    <t>Riskirühmade sotsiaalhoolekande asutused, sh:</t>
  </si>
  <si>
    <t>Riiklik toimetulekutoetus, sh:</t>
  </si>
  <si>
    <t>Muu sotsiaalne kaitse</t>
  </si>
  <si>
    <t>Tartu linna 2018. a I lisaeelarve PÕHITEGEVUSE KULUD</t>
  </si>
  <si>
    <t>EELARVE KOGUMAHT</t>
  </si>
  <si>
    <t>LIKVIIDSETE VARADE MUUTUS
suurenemine (+), vähenemine (-)</t>
  </si>
  <si>
    <t>EELARVE TULEM (ülejääk (+), puudujääk (-))</t>
  </si>
  <si>
    <t>Haridus</t>
  </si>
  <si>
    <t>Vaba aeg ja kultuur</t>
  </si>
  <si>
    <t>Elamu- ja kommunaalmajandus</t>
  </si>
  <si>
    <t>Keskkonnakaitse</t>
  </si>
  <si>
    <t>Majandus</t>
  </si>
  <si>
    <t>Üldised valitsussektori teenused</t>
  </si>
  <si>
    <t>INVESTEERIMISTEGEVUSE KULUD</t>
  </si>
  <si>
    <t>Tervishoid</t>
  </si>
  <si>
    <t>PÕHITEGEVUSE KULUD</t>
  </si>
  <si>
    <t>Saadavad toetused jooksvateks kuludeks</t>
  </si>
  <si>
    <t>PÕHITEGEVUSE TULUD</t>
  </si>
  <si>
    <t>PVS</t>
  </si>
  <si>
    <t>Vaksali 14 piirkonnakeskuse rekonstrueerimine</t>
  </si>
  <si>
    <t xml:space="preserve">  Muu sotsiaalsete riskirühmade kaitse kaitse (10702)</t>
  </si>
  <si>
    <t>M. Härma Gümnaasiumi (Tõnissoni 3) spordiplatsi rekonstrueerimise projekteerimine</t>
  </si>
  <si>
    <t>M. Reiniku Kool (Riia 25a) staadioni ja staadionihoone rekonstrueerimine</t>
  </si>
  <si>
    <t>Haridusasutuste rekonstrueerimistööde projekteerimised</t>
  </si>
  <si>
    <t xml:space="preserve">   Muu haridus (09800)</t>
  </si>
  <si>
    <t>Tartu I Muusikakoolile tiibklaveri soetamine</t>
  </si>
  <si>
    <t xml:space="preserve">   Noorte huviharidus ja huvitegevus (09510) </t>
  </si>
  <si>
    <t>Infoekraanide soetamine Kopli tn korpustesse</t>
  </si>
  <si>
    <t>Metallierialade seadmete (CNC metallifreespink ja CNC metallitreipink) soetamine</t>
  </si>
  <si>
    <t>Põllu tn 11a hoone rekonstrueerimine ja Kopli 1 võrgukaabeldustööd</t>
  </si>
  <si>
    <t xml:space="preserve">   Kutseharidus (09300)</t>
  </si>
  <si>
    <t>Forseliuse Kool (Tähe 101, Tähe 103)</t>
  </si>
  <si>
    <t>Tamme Kool (Tamme pst 24a)</t>
  </si>
  <si>
    <t>Kesklinna Kool (Kroonuaia 7)</t>
  </si>
  <si>
    <t>Variku Kool (Aianduse 4)</t>
  </si>
  <si>
    <t xml:space="preserve">  Põhikoolid (09212) - 
põhikoolide rekonstrueerimine, sh:</t>
  </si>
  <si>
    <t>Lasteaedade köökide remondid ja köögiseadmete ost</t>
  </si>
  <si>
    <t>Lasteaed Rukkilill (Sepa 18)</t>
  </si>
  <si>
    <t>Ilmatsalu Lasteaed Lepatriinu</t>
  </si>
  <si>
    <t>Lasteaed Helika (Kalevi 52a)</t>
  </si>
  <si>
    <t>Lasteaed Maarjamõisa (Puusepa 10)</t>
  </si>
  <si>
    <t>Lasteaedade rekonstrueerimine</t>
  </si>
  <si>
    <t xml:space="preserve">   Koolieelsed lasteasutused (09110)</t>
  </si>
  <si>
    <t>Telleri kabeli sisemised restaureerimistööd</t>
  </si>
  <si>
    <t xml:space="preserve">   Muinsuskaitse</t>
  </si>
  <si>
    <t>ASF</t>
  </si>
  <si>
    <t>Toetus Eesti Lennundusmuuseumile ekspositsiooni täiendamiseks</t>
  </si>
  <si>
    <t xml:space="preserve">   Muuseumid</t>
  </si>
  <si>
    <t>katuse avariilise osa remont (Kompanii 3/5)</t>
  </si>
  <si>
    <t xml:space="preserve">  Raamatukogud - O. Lutsu nim Linnaraamatukogu</t>
  </si>
  <si>
    <t>kunstlumetootmise süsteemi väljaehitamiseks</t>
  </si>
  <si>
    <t xml:space="preserve">Toetus SAle Tähtvere Puhkepark </t>
  </si>
  <si>
    <t xml:space="preserve">   Puhkepargid</t>
  </si>
  <si>
    <t>Spordihoonete ja rajatiste rekonstrueerimise projekteerimine</t>
  </si>
  <si>
    <t xml:space="preserve">   Spordibaasid</t>
  </si>
  <si>
    <t>Vabaaeg ja kultuur</t>
  </si>
  <si>
    <t xml:space="preserve">Raadi kalmistu hoone Kalmistu tn 20 rekonstrueerimine </t>
  </si>
  <si>
    <t xml:space="preserve">   Muu elamu- ja kommunaaltegevus</t>
  </si>
  <si>
    <t xml:space="preserve">Nisu tn rekonstrueerimine koostöös Elektrileviga </t>
  </si>
  <si>
    <t>Valgustusliinide rekonstrueerimine</t>
  </si>
  <si>
    <t xml:space="preserve">   Tänavavalgustus</t>
  </si>
  <si>
    <t xml:space="preserve">   Veevarustus - puurkaevu rajamine hajaasustuse programmi raames</t>
  </si>
  <si>
    <t xml:space="preserve">Linnale kuuluvate elamute remont </t>
  </si>
  <si>
    <t>Eluruumi ( korteri) soetuseks</t>
  </si>
  <si>
    <t xml:space="preserve">Linnale kuuluvate korterite remont </t>
  </si>
  <si>
    <t>Munitsipaalmaja Tüve 9 eelprojekti koostamine</t>
  </si>
  <si>
    <t>Projekt "500 kodu tuleohutuks"</t>
  </si>
  <si>
    <t xml:space="preserve">   Elamumajanduse arendamine</t>
  </si>
  <si>
    <t>Elamu ja kommunaalmajandus</t>
  </si>
  <si>
    <t>Pirogovi platsi rekonstrueerimine</t>
  </si>
  <si>
    <t>Pirogovi platsi tualeti soetus ja paigaldamine</t>
  </si>
  <si>
    <t xml:space="preserve">   Haljastus</t>
  </si>
  <si>
    <t>Jaamamõisa maa-alade korrastamine</t>
  </si>
  <si>
    <t>Korteriühistute remondifond</t>
  </si>
  <si>
    <t>L. Koidula ja J.V. Jannseni monumendi rajamine</t>
  </si>
  <si>
    <t xml:space="preserve">  Muu majandus</t>
  </si>
  <si>
    <t>Kaks innovaatilise lahendusega ülekäigurada</t>
  </si>
  <si>
    <t xml:space="preserve">  Liikluskorraldus</t>
  </si>
  <si>
    <t>Ülekatted ja pindamised</t>
  </si>
  <si>
    <t>Narva mnt (Puiestee tn - linna piir) ülekate</t>
  </si>
  <si>
    <t>Jalg- ja jalgrattateed - Raudtee-Laseri-Aardla kergliiklustee</t>
  </si>
  <si>
    <t>projekteerimised</t>
  </si>
  <si>
    <t>Kaupmehe tn</t>
  </si>
  <si>
    <t>Turu T55 tehnovõrgud</t>
  </si>
  <si>
    <t>Kasesalu tn (Hipodroomi - Pääsusilma)</t>
  </si>
  <si>
    <t>Jaamamõisa T24 juurdepääsutee</t>
  </si>
  <si>
    <t>Ujula 63/65 juurdepääsutee</t>
  </si>
  <si>
    <t>Tänavate rekonstrueerimine ja ehitus</t>
  </si>
  <si>
    <t xml:space="preserve">   Linna teed, tänavad, sillad</t>
  </si>
  <si>
    <t>IT tarkvara arendused</t>
  </si>
  <si>
    <t>Raekoja plats 14 ruumide remont</t>
  </si>
  <si>
    <t>Liisingautode väljaost</t>
  </si>
  <si>
    <t xml:space="preserve">   Linnavalitsus</t>
  </si>
  <si>
    <t>toetused</t>
  </si>
  <si>
    <t>linn</t>
  </si>
  <si>
    <t>sh avatud KOFS § 26 alusel</t>
  </si>
  <si>
    <t>KOKKU</t>
  </si>
  <si>
    <t>Finantseerimisallikad</t>
  </si>
  <si>
    <t>Tegevusala ja investeerimisobjekti nimetus</t>
  </si>
  <si>
    <t>Investeerimistegevuse kulud objektide ja finantseerimisallikate lõikes</t>
  </si>
  <si>
    <t>Põhivara soetuseks antav sihtfinantseerimine</t>
  </si>
  <si>
    <t>Põhivara soetus</t>
  </si>
  <si>
    <t>Investeerimistegevuse kulud  kokku</t>
  </si>
  <si>
    <t>Kokku</t>
  </si>
  <si>
    <t>Tartu linna 2018. a I lisaeelarve
 INVESTEERIMISTEGEVUSE KULUD</t>
  </si>
  <si>
    <t>TARTU LINNA 2018. a I LISAEELARVE
 I LISAEELARVE</t>
  </si>
  <si>
    <t>A.Le Coq spordihoone (Ihaste tee 7) katuse remont</t>
  </si>
  <si>
    <t>Toetus Aura Veekeskusele hoone ehitustehnilise ekspertiisi koostamiseks</t>
  </si>
  <si>
    <t>Lasteaed Pääsupesa (Sõpruse pst 12) rekonstrueerimise projekteerimine</t>
  </si>
  <si>
    <t xml:space="preserve">Maarja Tugikeskuse peremajade rajamine </t>
  </si>
  <si>
    <t>Veski Spordibaasi väliujula rajamine</t>
  </si>
  <si>
    <t>M. Reiniku Kooli hoovi arendamine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</si>
</sst>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186"/>
    </font>
    <font>
      <sz val="11"/>
      <name val="Arial"/>
      <family val="2"/>
      <charset val="186"/>
    </font>
    <font>
      <sz val="11"/>
      <name val="Times New Roman"/>
      <family val="1"/>
      <charset val="186"/>
    </font>
    <font>
      <sz val="11"/>
      <color rgb="FFFF0000"/>
      <name val="Arial"/>
      <family val="2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sz val="10"/>
      <name val="Arial"/>
      <family val="2"/>
    </font>
    <font>
      <b/>
      <i/>
      <sz val="9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i/>
      <sz val="11"/>
      <color indexed="8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9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3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3" fillId="0" borderId="0" xfId="0" applyNumberFormat="1" applyFont="1"/>
    <xf numFmtId="0" fontId="1" fillId="0" borderId="1" xfId="0" applyFont="1" applyBorder="1"/>
    <xf numFmtId="3" fontId="1" fillId="0" borderId="1" xfId="0" applyNumberFormat="1" applyFont="1" applyBorder="1"/>
    <xf numFmtId="0" fontId="3" fillId="0" borderId="1" xfId="0" applyFont="1" applyBorder="1"/>
    <xf numFmtId="3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/>
    </xf>
    <xf numFmtId="0" fontId="1" fillId="0" borderId="1" xfId="0" quotePrefix="1" applyFont="1" applyBorder="1" applyAlignment="1">
      <alignment horizontal="center" wrapText="1"/>
    </xf>
    <xf numFmtId="0" fontId="3" fillId="0" borderId="1" xfId="0" quotePrefix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3" fontId="7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0" xfId="0" applyFont="1" applyFill="1"/>
    <xf numFmtId="164" fontId="3" fillId="0" borderId="0" xfId="0" applyNumberFormat="1" applyFont="1" applyFill="1" applyBorder="1"/>
    <xf numFmtId="0" fontId="6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3" fontId="3" fillId="0" borderId="2" xfId="0" applyNumberFormat="1" applyFont="1" applyFill="1" applyBorder="1"/>
    <xf numFmtId="3" fontId="3" fillId="0" borderId="2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3" fontId="9" fillId="0" borderId="2" xfId="0" applyNumberFormat="1" applyFont="1" applyFill="1" applyBorder="1"/>
    <xf numFmtId="0" fontId="9" fillId="0" borderId="2" xfId="0" applyFont="1" applyFill="1" applyBorder="1" applyAlignment="1">
      <alignment wrapText="1"/>
    </xf>
    <xf numFmtId="3" fontId="1" fillId="0" borderId="2" xfId="0" applyNumberFormat="1" applyFont="1" applyFill="1" applyBorder="1"/>
    <xf numFmtId="0" fontId="10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3" fontId="11" fillId="0" borderId="2" xfId="0" applyNumberFormat="1" applyFont="1" applyFill="1" applyBorder="1"/>
    <xf numFmtId="0" fontId="12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wrapText="1"/>
    </xf>
    <xf numFmtId="3" fontId="13" fillId="0" borderId="2" xfId="0" applyNumberFormat="1" applyFont="1" applyFill="1" applyBorder="1"/>
    <xf numFmtId="0" fontId="14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0" fontId="15" fillId="0" borderId="0" xfId="0" applyFont="1" applyFill="1"/>
    <xf numFmtId="3" fontId="15" fillId="0" borderId="2" xfId="0" applyNumberFormat="1" applyFont="1" applyFill="1" applyBorder="1"/>
    <xf numFmtId="3" fontId="16" fillId="0" borderId="2" xfId="0" applyNumberFormat="1" applyFont="1" applyFill="1" applyBorder="1"/>
    <xf numFmtId="0" fontId="3" fillId="0" borderId="2" xfId="0" applyFont="1" applyFill="1" applyBorder="1" applyAlignment="1">
      <alignment horizontal="right" wrapText="1"/>
    </xf>
    <xf numFmtId="0" fontId="17" fillId="0" borderId="2" xfId="0" applyFont="1" applyFill="1" applyBorder="1" applyAlignment="1">
      <alignment wrapText="1"/>
    </xf>
    <xf numFmtId="0" fontId="16" fillId="0" borderId="2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wrapText="1"/>
    </xf>
    <xf numFmtId="49" fontId="3" fillId="0" borderId="2" xfId="0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0" fontId="16" fillId="0" borderId="2" xfId="2" applyFont="1" applyBorder="1" applyAlignment="1">
      <alignment horizontal="right" wrapText="1"/>
    </xf>
    <xf numFmtId="49" fontId="17" fillId="0" borderId="2" xfId="0" applyNumberFormat="1" applyFont="1" applyFill="1" applyBorder="1" applyAlignment="1">
      <alignment wrapText="1"/>
    </xf>
    <xf numFmtId="0" fontId="3" fillId="0" borderId="2" xfId="2" applyFont="1" applyBorder="1" applyAlignment="1">
      <alignment horizontal="left" wrapText="1"/>
    </xf>
    <xf numFmtId="49" fontId="10" fillId="0" borderId="2" xfId="0" applyNumberFormat="1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wrapText="1"/>
    </xf>
    <xf numFmtId="3" fontId="1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right"/>
    </xf>
    <xf numFmtId="0" fontId="17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/>
    <xf numFmtId="0" fontId="3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164" fontId="3" fillId="0" borderId="2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/>
    </xf>
    <xf numFmtId="0" fontId="6" fillId="0" borderId="2" xfId="0" applyFont="1" applyBorder="1" applyAlignment="1"/>
    <xf numFmtId="164" fontId="1" fillId="0" borderId="0" xfId="0" applyNumberFormat="1" applyFont="1" applyFill="1" applyBorder="1"/>
    <xf numFmtId="0" fontId="1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wrapText="1"/>
    </xf>
    <xf numFmtId="0" fontId="3" fillId="0" borderId="2" xfId="0" applyFont="1" applyBorder="1" applyAlignment="1"/>
    <xf numFmtId="164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 vertical="center"/>
    </xf>
  </cellXfs>
  <cellStyles count="3">
    <cellStyle name="Normaallaad" xfId="0" builtinId="0"/>
    <cellStyle name="Normaallaad 2" xfId="1"/>
    <cellStyle name="Normaallaad_Leh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8"/>
  <sheetViews>
    <sheetView tabSelected="1" workbookViewId="0">
      <selection activeCell="F28" sqref="F28"/>
    </sheetView>
  </sheetViews>
  <sheetFormatPr defaultRowHeight="15" x14ac:dyDescent="0.25"/>
  <cols>
    <col min="2" max="2" width="46.28515625" customWidth="1"/>
    <col min="3" max="3" width="12.7109375" customWidth="1"/>
  </cols>
  <sheetData>
    <row r="1" spans="2:3" ht="15" customHeight="1" x14ac:dyDescent="0.25">
      <c r="B1" s="97" t="s">
        <v>218</v>
      </c>
      <c r="C1" s="98"/>
    </row>
    <row r="2" spans="2:3" x14ac:dyDescent="0.25">
      <c r="B2" s="2"/>
      <c r="C2" s="2"/>
    </row>
    <row r="3" spans="2:3" x14ac:dyDescent="0.25">
      <c r="B3" s="11"/>
      <c r="C3" s="28" t="s">
        <v>2</v>
      </c>
    </row>
    <row r="4" spans="2:3" x14ac:dyDescent="0.25">
      <c r="B4" s="9" t="s">
        <v>130</v>
      </c>
      <c r="C4" s="10">
        <v>6041987</v>
      </c>
    </row>
    <row r="5" spans="2:3" x14ac:dyDescent="0.25">
      <c r="B5" s="11" t="s">
        <v>5</v>
      </c>
      <c r="C5" s="12">
        <v>663600</v>
      </c>
    </row>
    <row r="6" spans="2:3" x14ac:dyDescent="0.25">
      <c r="B6" s="11" t="s">
        <v>8</v>
      </c>
      <c r="C6" s="12">
        <v>13428</v>
      </c>
    </row>
    <row r="7" spans="2:3" x14ac:dyDescent="0.25">
      <c r="B7" s="11" t="s">
        <v>129</v>
      </c>
      <c r="C7" s="12">
        <v>5334979</v>
      </c>
    </row>
    <row r="8" spans="2:3" x14ac:dyDescent="0.25">
      <c r="B8" s="11" t="s">
        <v>14</v>
      </c>
      <c r="C8" s="12">
        <v>29980</v>
      </c>
    </row>
    <row r="9" spans="2:3" x14ac:dyDescent="0.25">
      <c r="B9" s="11"/>
      <c r="C9" s="12"/>
    </row>
    <row r="10" spans="2:3" x14ac:dyDescent="0.25">
      <c r="B10" s="9" t="s">
        <v>128</v>
      </c>
      <c r="C10" s="10">
        <f>7978991+5000</f>
        <v>7983991</v>
      </c>
    </row>
    <row r="11" spans="2:3" x14ac:dyDescent="0.25">
      <c r="B11" s="11" t="s">
        <v>125</v>
      </c>
      <c r="C11" s="12">
        <v>283484</v>
      </c>
    </row>
    <row r="12" spans="2:3" x14ac:dyDescent="0.25">
      <c r="B12" s="11" t="s">
        <v>124</v>
      </c>
      <c r="C12" s="12">
        <v>272997</v>
      </c>
    </row>
    <row r="13" spans="2:3" x14ac:dyDescent="0.25">
      <c r="B13" s="11" t="s">
        <v>123</v>
      </c>
      <c r="C13" s="12">
        <v>30000</v>
      </c>
    </row>
    <row r="14" spans="2:3" x14ac:dyDescent="0.25">
      <c r="B14" s="11" t="s">
        <v>122</v>
      </c>
      <c r="C14" s="12">
        <v>-7597</v>
      </c>
    </row>
    <row r="15" spans="2:3" x14ac:dyDescent="0.25">
      <c r="B15" s="11" t="s">
        <v>127</v>
      </c>
      <c r="C15" s="12">
        <v>51000</v>
      </c>
    </row>
    <row r="16" spans="2:3" x14ac:dyDescent="0.25">
      <c r="B16" s="11" t="s">
        <v>121</v>
      </c>
      <c r="C16" s="12">
        <f>5000+349739</f>
        <v>354739</v>
      </c>
    </row>
    <row r="17" spans="2:3" x14ac:dyDescent="0.25">
      <c r="B17" s="11" t="s">
        <v>120</v>
      </c>
      <c r="C17" s="12">
        <v>6173373</v>
      </c>
    </row>
    <row r="18" spans="2:3" x14ac:dyDescent="0.25">
      <c r="B18" s="11" t="s">
        <v>106</v>
      </c>
      <c r="C18" s="12">
        <v>825995</v>
      </c>
    </row>
    <row r="19" spans="2:3" x14ac:dyDescent="0.25">
      <c r="B19" s="11"/>
      <c r="C19" s="12"/>
    </row>
    <row r="20" spans="2:3" x14ac:dyDescent="0.25">
      <c r="B20" s="9" t="s">
        <v>16</v>
      </c>
      <c r="C20" s="10">
        <v>429008</v>
      </c>
    </row>
    <row r="21" spans="2:3" x14ac:dyDescent="0.25">
      <c r="B21" s="11" t="s">
        <v>17</v>
      </c>
      <c r="C21" s="12">
        <v>29378</v>
      </c>
    </row>
    <row r="22" spans="2:3" x14ac:dyDescent="0.25">
      <c r="B22" s="15" t="s">
        <v>18</v>
      </c>
      <c r="C22" s="12">
        <v>399630</v>
      </c>
    </row>
    <row r="23" spans="2:3" x14ac:dyDescent="0.25">
      <c r="B23" s="11"/>
      <c r="C23" s="12"/>
    </row>
    <row r="24" spans="2:3" x14ac:dyDescent="0.25">
      <c r="B24" s="9" t="s">
        <v>126</v>
      </c>
      <c r="C24" s="10">
        <f>4753306-5000</f>
        <v>4748306</v>
      </c>
    </row>
    <row r="25" spans="2:3" x14ac:dyDescent="0.25">
      <c r="B25" s="11" t="s">
        <v>125</v>
      </c>
      <c r="C25" s="12">
        <v>100156</v>
      </c>
    </row>
    <row r="26" spans="2:3" x14ac:dyDescent="0.25">
      <c r="B26" s="11" t="s">
        <v>124</v>
      </c>
      <c r="C26" s="12">
        <v>1810366</v>
      </c>
    </row>
    <row r="27" spans="2:3" x14ac:dyDescent="0.25">
      <c r="B27" s="11" t="s">
        <v>123</v>
      </c>
      <c r="C27" s="12">
        <v>115000</v>
      </c>
    </row>
    <row r="28" spans="2:3" x14ac:dyDescent="0.25">
      <c r="B28" s="11" t="s">
        <v>122</v>
      </c>
      <c r="C28" s="12">
        <v>328310</v>
      </c>
    </row>
    <row r="29" spans="2:3" x14ac:dyDescent="0.25">
      <c r="B29" s="11" t="s">
        <v>121</v>
      </c>
      <c r="C29" s="12">
        <f>472552-5000</f>
        <v>467552</v>
      </c>
    </row>
    <row r="30" spans="2:3" x14ac:dyDescent="0.25">
      <c r="B30" s="11" t="s">
        <v>120</v>
      </c>
      <c r="C30" s="12">
        <v>1802338</v>
      </c>
    </row>
    <row r="31" spans="2:3" x14ac:dyDescent="0.25">
      <c r="B31" s="11" t="s">
        <v>106</v>
      </c>
      <c r="C31" s="12">
        <v>124584</v>
      </c>
    </row>
    <row r="32" spans="2:3" x14ac:dyDescent="0.25">
      <c r="B32" s="11"/>
      <c r="C32" s="12"/>
    </row>
    <row r="33" spans="2:3" ht="29.25" x14ac:dyDescent="0.25">
      <c r="B33" s="14" t="s">
        <v>119</v>
      </c>
      <c r="C33" s="10">
        <v>-6261302</v>
      </c>
    </row>
    <row r="34" spans="2:3" x14ac:dyDescent="0.25">
      <c r="B34" s="11"/>
      <c r="C34" s="10"/>
    </row>
    <row r="35" spans="2:3" ht="29.25" x14ac:dyDescent="0.25">
      <c r="B35" s="14" t="s">
        <v>118</v>
      </c>
      <c r="C35" s="10">
        <v>-6261302</v>
      </c>
    </row>
    <row r="36" spans="2:3" x14ac:dyDescent="0.25">
      <c r="B36" s="11"/>
      <c r="C36" s="12"/>
    </row>
    <row r="37" spans="2:3" x14ac:dyDescent="0.25">
      <c r="B37" s="9" t="s">
        <v>117</v>
      </c>
      <c r="C37" s="10">
        <v>12732297</v>
      </c>
    </row>
    <row r="38" spans="2:3" x14ac:dyDescent="0.25">
      <c r="C38" s="27"/>
    </row>
  </sheetData>
  <mergeCells count="1">
    <mergeCell ref="B1:C1"/>
  </mergeCells>
  <pageMargins left="0.70866141732283472" right="0.70866141732283472" top="0.94488188976377963" bottom="0.74803149606299213" header="0.31496062992125984" footer="0.31496062992125984"/>
  <pageSetup paperSize="9" orientation="portrait" r:id="rId1"/>
  <headerFooter alignWithMargins="0">
    <oddHeader>&amp;RLisa 1
Tartu Linnavolikogu ...05.2018. a 
määruse nr .. juurde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11" workbookViewId="0">
      <selection activeCell="H34" sqref="H34"/>
    </sheetView>
  </sheetViews>
  <sheetFormatPr defaultRowHeight="14.25" x14ac:dyDescent="0.2"/>
  <cols>
    <col min="1" max="1" width="44.85546875" style="1" customWidth="1"/>
    <col min="2" max="2" width="14.7109375" style="1" customWidth="1"/>
    <col min="3" max="3" width="11" style="1" customWidth="1"/>
    <col min="4" max="16384" width="9.140625" style="1"/>
  </cols>
  <sheetData>
    <row r="1" spans="1:3" ht="15" x14ac:dyDescent="0.25">
      <c r="A1" s="98" t="s">
        <v>0</v>
      </c>
      <c r="B1" s="98"/>
      <c r="C1" s="99"/>
    </row>
    <row r="2" spans="1:3" ht="15" x14ac:dyDescent="0.25">
      <c r="A2" s="98" t="s">
        <v>1</v>
      </c>
      <c r="B2" s="98"/>
      <c r="C2" s="99"/>
    </row>
    <row r="3" spans="1:3" ht="15" x14ac:dyDescent="0.25">
      <c r="A3" s="3"/>
      <c r="B3" s="4"/>
    </row>
    <row r="4" spans="1:3" ht="15" x14ac:dyDescent="0.25">
      <c r="B4" s="4"/>
    </row>
    <row r="5" spans="1:3" ht="38.25" x14ac:dyDescent="0.2">
      <c r="A5" s="5"/>
      <c r="B5" s="6" t="s">
        <v>2</v>
      </c>
      <c r="C5" s="7" t="s">
        <v>3</v>
      </c>
    </row>
    <row r="6" spans="1:3" ht="19.5" customHeight="1" x14ac:dyDescent="0.2">
      <c r="A6" s="9" t="s">
        <v>4</v>
      </c>
      <c r="B6" s="10">
        <v>6041987</v>
      </c>
      <c r="C6" s="10">
        <v>4715452</v>
      </c>
    </row>
    <row r="7" spans="1:3" x14ac:dyDescent="0.2">
      <c r="A7" s="9" t="s">
        <v>5</v>
      </c>
      <c r="B7" s="10">
        <v>663600</v>
      </c>
      <c r="C7" s="10">
        <v>0</v>
      </c>
    </row>
    <row r="8" spans="1:3" ht="15" x14ac:dyDescent="0.25">
      <c r="A8" s="11" t="s">
        <v>6</v>
      </c>
      <c r="B8" s="12">
        <v>700000</v>
      </c>
      <c r="C8" s="12">
        <v>0</v>
      </c>
    </row>
    <row r="9" spans="1:3" ht="15" x14ac:dyDescent="0.25">
      <c r="A9" s="11" t="s">
        <v>7</v>
      </c>
      <c r="B9" s="12">
        <v>-36400</v>
      </c>
      <c r="C9" s="12">
        <v>0</v>
      </c>
    </row>
    <row r="10" spans="1:3" x14ac:dyDescent="0.2">
      <c r="A10" s="9" t="s">
        <v>8</v>
      </c>
      <c r="B10" s="10">
        <v>13428</v>
      </c>
      <c r="C10" s="10">
        <v>0</v>
      </c>
    </row>
    <row r="11" spans="1:3" ht="15" x14ac:dyDescent="0.25">
      <c r="A11" s="13" t="s">
        <v>9</v>
      </c>
      <c r="B11" s="12">
        <v>14428</v>
      </c>
      <c r="C11" s="12">
        <v>0</v>
      </c>
    </row>
    <row r="12" spans="1:3" ht="15" x14ac:dyDescent="0.25">
      <c r="A12" s="13" t="s">
        <v>10</v>
      </c>
      <c r="B12" s="12">
        <v>-1000</v>
      </c>
      <c r="C12" s="12">
        <v>0</v>
      </c>
    </row>
    <row r="13" spans="1:3" x14ac:dyDescent="0.2">
      <c r="A13" s="9" t="s">
        <v>11</v>
      </c>
      <c r="B13" s="10">
        <v>5334979</v>
      </c>
      <c r="C13" s="10">
        <v>4709146</v>
      </c>
    </row>
    <row r="14" spans="1:3" ht="15" x14ac:dyDescent="0.25">
      <c r="A14" s="13" t="s">
        <v>12</v>
      </c>
      <c r="B14" s="12">
        <v>466855</v>
      </c>
      <c r="C14" s="12">
        <v>466855</v>
      </c>
    </row>
    <row r="15" spans="1:3" ht="15" x14ac:dyDescent="0.25">
      <c r="A15" s="13" t="s">
        <v>13</v>
      </c>
      <c r="B15" s="12">
        <v>4868124</v>
      </c>
      <c r="C15" s="12">
        <v>4242291</v>
      </c>
    </row>
    <row r="16" spans="1:3" x14ac:dyDescent="0.2">
      <c r="A16" s="14" t="s">
        <v>14</v>
      </c>
      <c r="B16" s="10">
        <v>29980</v>
      </c>
      <c r="C16" s="10">
        <v>6306</v>
      </c>
    </row>
    <row r="17" spans="1:3" ht="15" x14ac:dyDescent="0.25">
      <c r="A17" s="13" t="s">
        <v>15</v>
      </c>
      <c r="B17" s="12">
        <v>29980</v>
      </c>
      <c r="C17" s="12">
        <v>6306</v>
      </c>
    </row>
    <row r="18" spans="1:3" ht="15" x14ac:dyDescent="0.25">
      <c r="A18" s="13"/>
      <c r="B18" s="10"/>
      <c r="C18" s="10"/>
    </row>
    <row r="19" spans="1:3" ht="18" customHeight="1" x14ac:dyDescent="0.2">
      <c r="A19" s="9" t="s">
        <v>16</v>
      </c>
      <c r="B19" s="10">
        <v>429008</v>
      </c>
      <c r="C19" s="10">
        <v>59378</v>
      </c>
    </row>
    <row r="20" spans="1:3" ht="15" x14ac:dyDescent="0.25">
      <c r="A20" s="11" t="s">
        <v>17</v>
      </c>
      <c r="B20" s="12">
        <v>29378</v>
      </c>
      <c r="C20" s="12">
        <v>29378</v>
      </c>
    </row>
    <row r="21" spans="1:3" ht="15" x14ac:dyDescent="0.25">
      <c r="A21" s="15" t="s">
        <v>18</v>
      </c>
      <c r="B21" s="12">
        <v>399630</v>
      </c>
      <c r="C21" s="12">
        <v>30000</v>
      </c>
    </row>
    <row r="22" spans="1:3" ht="15" x14ac:dyDescent="0.25">
      <c r="A22" s="16"/>
      <c r="B22" s="12"/>
      <c r="C22" s="10"/>
    </row>
    <row r="23" spans="1:3" x14ac:dyDescent="0.2">
      <c r="A23" s="9" t="s">
        <v>19</v>
      </c>
      <c r="B23" s="10">
        <v>6261302</v>
      </c>
      <c r="C23" s="10">
        <v>1992193</v>
      </c>
    </row>
    <row r="24" spans="1:3" ht="15" x14ac:dyDescent="0.25">
      <c r="A24" s="13" t="s">
        <v>20</v>
      </c>
      <c r="B24" s="12">
        <v>6261302</v>
      </c>
      <c r="C24" s="12">
        <v>1992193</v>
      </c>
    </row>
    <row r="25" spans="1:3" ht="15" x14ac:dyDescent="0.25">
      <c r="A25" s="11"/>
      <c r="B25" s="10"/>
      <c r="C25" s="10"/>
    </row>
    <row r="26" spans="1:3" x14ac:dyDescent="0.2">
      <c r="A26" s="9" t="s">
        <v>21</v>
      </c>
      <c r="B26" s="10">
        <v>12732297</v>
      </c>
      <c r="C26" s="10">
        <v>6767023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&amp;RLisa 2
Tartu Linnavolikogu ...05.2018. a 
määruse nr ... juurde</oddHeader>
    <oddFooter xml:space="preserve">&amp;C&amp;P+1
</oddFooter>
    <firstFooter>&amp;C&amp;P-9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workbookViewId="0">
      <selection activeCell="B128" sqref="B128"/>
    </sheetView>
  </sheetViews>
  <sheetFormatPr defaultRowHeight="15" x14ac:dyDescent="0.25"/>
  <cols>
    <col min="1" max="1" width="9.85546875" style="19" customWidth="1"/>
    <col min="2" max="2" width="44.7109375" style="2" bestFit="1" customWidth="1"/>
    <col min="3" max="3" width="12.7109375" style="8" customWidth="1"/>
    <col min="4" max="4" width="14" style="2" customWidth="1"/>
    <col min="5" max="16384" width="9.140625" style="2"/>
  </cols>
  <sheetData>
    <row r="1" spans="1:4" x14ac:dyDescent="0.25">
      <c r="A1" s="17"/>
      <c r="B1" s="18"/>
      <c r="C1" s="18"/>
      <c r="D1" s="18"/>
    </row>
    <row r="2" spans="1:4" x14ac:dyDescent="0.25">
      <c r="B2" s="98" t="s">
        <v>116</v>
      </c>
      <c r="C2" s="98"/>
    </row>
    <row r="3" spans="1:4" x14ac:dyDescent="0.25">
      <c r="C3" s="4"/>
    </row>
    <row r="4" spans="1:4" ht="38.25" x14ac:dyDescent="0.25">
      <c r="A4" s="20" t="s">
        <v>22</v>
      </c>
      <c r="B4" s="5" t="s">
        <v>23</v>
      </c>
      <c r="C4" s="6" t="s">
        <v>2</v>
      </c>
      <c r="D4" s="7" t="s">
        <v>3</v>
      </c>
    </row>
    <row r="5" spans="1:4" x14ac:dyDescent="0.25">
      <c r="A5" s="21"/>
      <c r="B5" s="9" t="s">
        <v>24</v>
      </c>
      <c r="C5" s="22">
        <f>7978991+5000</f>
        <v>7983991</v>
      </c>
      <c r="D5" s="22">
        <v>5544973</v>
      </c>
    </row>
    <row r="6" spans="1:4" x14ac:dyDescent="0.25">
      <c r="A6" s="21"/>
      <c r="B6" s="9" t="s">
        <v>25</v>
      </c>
      <c r="C6" s="22">
        <f>608032+5000</f>
        <v>613032</v>
      </c>
      <c r="D6" s="22">
        <v>344062</v>
      </c>
    </row>
    <row r="7" spans="1:4" x14ac:dyDescent="0.25">
      <c r="A7" s="21"/>
      <c r="B7" s="9" t="s">
        <v>26</v>
      </c>
      <c r="C7" s="22">
        <v>7370959</v>
      </c>
      <c r="D7" s="22">
        <v>5200911</v>
      </c>
    </row>
    <row r="8" spans="1:4" x14ac:dyDescent="0.25">
      <c r="A8" s="23" t="s">
        <v>27</v>
      </c>
      <c r="B8" s="9" t="s">
        <v>28</v>
      </c>
      <c r="C8" s="22">
        <v>283484</v>
      </c>
      <c r="D8" s="22">
        <v>36581</v>
      </c>
    </row>
    <row r="9" spans="1:4" x14ac:dyDescent="0.25">
      <c r="A9" s="21"/>
      <c r="B9" s="9" t="s">
        <v>26</v>
      </c>
      <c r="C9" s="22">
        <v>283484</v>
      </c>
      <c r="D9" s="22">
        <v>36581</v>
      </c>
    </row>
    <row r="10" spans="1:4" x14ac:dyDescent="0.25">
      <c r="A10" s="24" t="s">
        <v>29</v>
      </c>
      <c r="B10" s="11" t="s">
        <v>30</v>
      </c>
      <c r="C10" s="25">
        <v>191401</v>
      </c>
      <c r="D10" s="25">
        <v>36581</v>
      </c>
    </row>
    <row r="11" spans="1:4" x14ac:dyDescent="0.25">
      <c r="A11" s="21"/>
      <c r="B11" s="11" t="s">
        <v>31</v>
      </c>
      <c r="C11" s="25">
        <v>191401</v>
      </c>
      <c r="D11" s="25">
        <v>36581</v>
      </c>
    </row>
    <row r="12" spans="1:4" x14ac:dyDescent="0.25">
      <c r="A12" s="24" t="s">
        <v>32</v>
      </c>
      <c r="B12" s="11" t="s">
        <v>33</v>
      </c>
      <c r="C12" s="25">
        <v>92083</v>
      </c>
      <c r="D12" s="25">
        <v>0</v>
      </c>
    </row>
    <row r="13" spans="1:4" x14ac:dyDescent="0.25">
      <c r="A13" s="21"/>
      <c r="B13" s="11" t="s">
        <v>31</v>
      </c>
      <c r="C13" s="25">
        <v>92083</v>
      </c>
      <c r="D13" s="25">
        <v>0</v>
      </c>
    </row>
    <row r="14" spans="1:4" x14ac:dyDescent="0.25">
      <c r="A14" s="23" t="s">
        <v>34</v>
      </c>
      <c r="B14" s="9" t="s">
        <v>35</v>
      </c>
      <c r="C14" s="22">
        <v>272997</v>
      </c>
      <c r="D14" s="22">
        <v>28832</v>
      </c>
    </row>
    <row r="15" spans="1:4" x14ac:dyDescent="0.25">
      <c r="A15" s="23"/>
      <c r="B15" s="9" t="s">
        <v>25</v>
      </c>
      <c r="C15" s="22">
        <v>55000</v>
      </c>
      <c r="D15" s="22">
        <v>0</v>
      </c>
    </row>
    <row r="16" spans="1:4" x14ac:dyDescent="0.25">
      <c r="A16" s="21"/>
      <c r="B16" s="9" t="s">
        <v>26</v>
      </c>
      <c r="C16" s="22">
        <v>217997</v>
      </c>
      <c r="D16" s="22">
        <v>28832</v>
      </c>
    </row>
    <row r="17" spans="1:4" x14ac:dyDescent="0.25">
      <c r="A17" s="24" t="s">
        <v>36</v>
      </c>
      <c r="B17" s="11" t="s">
        <v>37</v>
      </c>
      <c r="C17" s="25">
        <v>13323</v>
      </c>
      <c r="D17" s="25">
        <v>12532</v>
      </c>
    </row>
    <row r="18" spans="1:4" x14ac:dyDescent="0.25">
      <c r="A18" s="21"/>
      <c r="B18" s="11" t="s">
        <v>31</v>
      </c>
      <c r="C18" s="25">
        <v>13323</v>
      </c>
      <c r="D18" s="25">
        <v>12532</v>
      </c>
    </row>
    <row r="19" spans="1:4" x14ac:dyDescent="0.25">
      <c r="A19" s="24" t="s">
        <v>38</v>
      </c>
      <c r="B19" s="11" t="s">
        <v>39</v>
      </c>
      <c r="C19" s="25">
        <v>50000</v>
      </c>
      <c r="D19" s="25">
        <v>0</v>
      </c>
    </row>
    <row r="20" spans="1:4" x14ac:dyDescent="0.25">
      <c r="A20" s="21"/>
      <c r="B20" s="11" t="s">
        <v>31</v>
      </c>
      <c r="C20" s="25">
        <v>50000</v>
      </c>
      <c r="D20" s="25">
        <v>0</v>
      </c>
    </row>
    <row r="21" spans="1:4" x14ac:dyDescent="0.25">
      <c r="A21" s="24" t="s">
        <v>38</v>
      </c>
      <c r="B21" s="11" t="s">
        <v>40</v>
      </c>
      <c r="C21" s="25">
        <v>28330</v>
      </c>
      <c r="D21" s="25">
        <v>0</v>
      </c>
    </row>
    <row r="22" spans="1:4" x14ac:dyDescent="0.25">
      <c r="A22" s="21"/>
      <c r="B22" s="11" t="s">
        <v>31</v>
      </c>
      <c r="C22" s="25">
        <v>28330</v>
      </c>
      <c r="D22" s="25">
        <v>0</v>
      </c>
    </row>
    <row r="23" spans="1:4" x14ac:dyDescent="0.25">
      <c r="A23" s="24" t="s">
        <v>41</v>
      </c>
      <c r="B23" s="11" t="s">
        <v>42</v>
      </c>
      <c r="C23" s="25">
        <v>13581</v>
      </c>
      <c r="D23" s="25">
        <v>0</v>
      </c>
    </row>
    <row r="24" spans="1:4" x14ac:dyDescent="0.25">
      <c r="A24" s="21"/>
      <c r="B24" s="11" t="s">
        <v>31</v>
      </c>
      <c r="C24" s="25">
        <v>13581</v>
      </c>
      <c r="D24" s="25">
        <v>0</v>
      </c>
    </row>
    <row r="25" spans="1:4" x14ac:dyDescent="0.25">
      <c r="A25" s="24" t="s">
        <v>43</v>
      </c>
      <c r="B25" s="11" t="s">
        <v>44</v>
      </c>
      <c r="C25" s="25">
        <v>84135</v>
      </c>
      <c r="D25" s="25">
        <v>13000</v>
      </c>
    </row>
    <row r="26" spans="1:4" x14ac:dyDescent="0.25">
      <c r="A26" s="24"/>
      <c r="B26" s="11" t="s">
        <v>45</v>
      </c>
      <c r="C26" s="25">
        <v>55000</v>
      </c>
      <c r="D26" s="25">
        <v>0</v>
      </c>
    </row>
    <row r="27" spans="1:4" x14ac:dyDescent="0.25">
      <c r="A27" s="21"/>
      <c r="B27" s="11" t="s">
        <v>31</v>
      </c>
      <c r="C27" s="25">
        <v>29135</v>
      </c>
      <c r="D27" s="25">
        <v>13000</v>
      </c>
    </row>
    <row r="28" spans="1:4" x14ac:dyDescent="0.25">
      <c r="A28" s="24" t="s">
        <v>46</v>
      </c>
      <c r="B28" s="11" t="s">
        <v>47</v>
      </c>
      <c r="C28" s="25">
        <v>83628</v>
      </c>
      <c r="D28" s="25">
        <v>3300</v>
      </c>
    </row>
    <row r="29" spans="1:4" x14ac:dyDescent="0.25">
      <c r="A29" s="21"/>
      <c r="B29" s="11" t="s">
        <v>31</v>
      </c>
      <c r="C29" s="25">
        <v>83628</v>
      </c>
      <c r="D29" s="25">
        <v>3300</v>
      </c>
    </row>
    <row r="30" spans="1:4" x14ac:dyDescent="0.25">
      <c r="A30" s="23" t="s">
        <v>48</v>
      </c>
      <c r="B30" s="9" t="s">
        <v>49</v>
      </c>
      <c r="C30" s="22">
        <v>30000</v>
      </c>
      <c r="D30" s="22">
        <v>0</v>
      </c>
    </row>
    <row r="31" spans="1:4" x14ac:dyDescent="0.25">
      <c r="A31" s="23"/>
      <c r="B31" s="9" t="s">
        <v>25</v>
      </c>
      <c r="C31" s="22">
        <v>4000</v>
      </c>
      <c r="D31" s="22">
        <v>0</v>
      </c>
    </row>
    <row r="32" spans="1:4" x14ac:dyDescent="0.25">
      <c r="A32" s="26"/>
      <c r="B32" s="9" t="s">
        <v>26</v>
      </c>
      <c r="C32" s="22">
        <v>26000</v>
      </c>
      <c r="D32" s="22">
        <v>0</v>
      </c>
    </row>
    <row r="33" spans="1:4" x14ac:dyDescent="0.25">
      <c r="A33" s="26"/>
      <c r="B33" s="11" t="s">
        <v>50</v>
      </c>
      <c r="C33" s="25">
        <v>26000</v>
      </c>
      <c r="D33" s="25">
        <v>0</v>
      </c>
    </row>
    <row r="34" spans="1:4" x14ac:dyDescent="0.25">
      <c r="A34" s="26"/>
      <c r="B34" s="11" t="s">
        <v>31</v>
      </c>
      <c r="C34" s="25">
        <v>26000</v>
      </c>
      <c r="D34" s="25">
        <v>0</v>
      </c>
    </row>
    <row r="35" spans="1:4" x14ac:dyDescent="0.25">
      <c r="A35" s="24" t="s">
        <v>51</v>
      </c>
      <c r="B35" s="11" t="s">
        <v>52</v>
      </c>
      <c r="C35" s="25">
        <v>4000</v>
      </c>
      <c r="D35" s="25">
        <v>0</v>
      </c>
    </row>
    <row r="36" spans="1:4" x14ac:dyDescent="0.25">
      <c r="A36" s="21"/>
      <c r="B36" s="11" t="s">
        <v>45</v>
      </c>
      <c r="C36" s="25">
        <v>4000</v>
      </c>
      <c r="D36" s="25">
        <v>0</v>
      </c>
    </row>
    <row r="37" spans="1:4" x14ac:dyDescent="0.25">
      <c r="A37" s="23" t="s">
        <v>53</v>
      </c>
      <c r="B37" s="9" t="s">
        <v>54</v>
      </c>
      <c r="C37" s="22">
        <v>-7597</v>
      </c>
      <c r="D37" s="22">
        <v>6051</v>
      </c>
    </row>
    <row r="38" spans="1:4" x14ac:dyDescent="0.25">
      <c r="A38" s="21"/>
      <c r="B38" s="9" t="s">
        <v>26</v>
      </c>
      <c r="C38" s="22">
        <v>-7597</v>
      </c>
      <c r="D38" s="22">
        <v>6051</v>
      </c>
    </row>
    <row r="39" spans="1:4" x14ac:dyDescent="0.25">
      <c r="A39" s="24" t="s">
        <v>55</v>
      </c>
      <c r="B39" s="11" t="s">
        <v>56</v>
      </c>
      <c r="C39" s="25">
        <v>0</v>
      </c>
      <c r="D39" s="25">
        <v>0</v>
      </c>
    </row>
    <row r="40" spans="1:4" x14ac:dyDescent="0.25">
      <c r="A40" s="21"/>
      <c r="B40" s="11" t="s">
        <v>31</v>
      </c>
      <c r="C40" s="25">
        <v>0</v>
      </c>
      <c r="D40" s="25">
        <v>0</v>
      </c>
    </row>
    <row r="41" spans="1:4" x14ac:dyDescent="0.25">
      <c r="A41" s="24" t="s">
        <v>57</v>
      </c>
      <c r="B41" s="11" t="s">
        <v>58</v>
      </c>
      <c r="C41" s="25">
        <v>30051</v>
      </c>
      <c r="D41" s="25">
        <v>6051</v>
      </c>
    </row>
    <row r="42" spans="1:4" x14ac:dyDescent="0.25">
      <c r="A42" s="21"/>
      <c r="B42" s="11" t="s">
        <v>31</v>
      </c>
      <c r="C42" s="25">
        <v>30051</v>
      </c>
      <c r="D42" s="25">
        <v>6051</v>
      </c>
    </row>
    <row r="43" spans="1:4" x14ac:dyDescent="0.25">
      <c r="A43" s="24" t="s">
        <v>59</v>
      </c>
      <c r="B43" s="11" t="s">
        <v>60</v>
      </c>
      <c r="C43" s="25">
        <v>-37648</v>
      </c>
      <c r="D43" s="25">
        <v>0</v>
      </c>
    </row>
    <row r="44" spans="1:4" x14ac:dyDescent="0.25">
      <c r="A44" s="21"/>
      <c r="B44" s="11" t="s">
        <v>31</v>
      </c>
      <c r="C44" s="25">
        <v>-37648</v>
      </c>
      <c r="D44" s="25">
        <v>0</v>
      </c>
    </row>
    <row r="45" spans="1:4" x14ac:dyDescent="0.25">
      <c r="A45" s="23" t="s">
        <v>61</v>
      </c>
      <c r="B45" s="9" t="s">
        <v>62</v>
      </c>
      <c r="C45" s="22">
        <v>51000</v>
      </c>
      <c r="D45" s="22">
        <v>0</v>
      </c>
    </row>
    <row r="46" spans="1:4" x14ac:dyDescent="0.25">
      <c r="A46" s="21"/>
      <c r="B46" s="9" t="s">
        <v>26</v>
      </c>
      <c r="C46" s="22">
        <v>51000</v>
      </c>
      <c r="D46" s="22">
        <v>0</v>
      </c>
    </row>
    <row r="47" spans="1:4" x14ac:dyDescent="0.25">
      <c r="A47" s="24" t="s">
        <v>63</v>
      </c>
      <c r="B47" s="11" t="s">
        <v>64</v>
      </c>
      <c r="C47" s="25">
        <v>51000</v>
      </c>
      <c r="D47" s="25">
        <v>0</v>
      </c>
    </row>
    <row r="48" spans="1:4" x14ac:dyDescent="0.25">
      <c r="A48" s="21"/>
      <c r="B48" s="11" t="s">
        <v>31</v>
      </c>
      <c r="C48" s="25">
        <v>51000</v>
      </c>
      <c r="D48" s="25"/>
    </row>
    <row r="49" spans="1:4" x14ac:dyDescent="0.25">
      <c r="A49" s="23" t="s">
        <v>65</v>
      </c>
      <c r="B49" s="9" t="s">
        <v>66</v>
      </c>
      <c r="C49" s="22">
        <f>349739+5000</f>
        <v>354739</v>
      </c>
      <c r="D49" s="22">
        <v>60000</v>
      </c>
    </row>
    <row r="50" spans="1:4" x14ac:dyDescent="0.25">
      <c r="A50" s="21"/>
      <c r="B50" s="9" t="s">
        <v>25</v>
      </c>
      <c r="C50" s="22">
        <f>149041+5000</f>
        <v>154041</v>
      </c>
      <c r="D50" s="22">
        <v>3000</v>
      </c>
    </row>
    <row r="51" spans="1:4" x14ac:dyDescent="0.25">
      <c r="A51" s="21"/>
      <c r="B51" s="9" t="s">
        <v>26</v>
      </c>
      <c r="C51" s="22">
        <v>200698</v>
      </c>
      <c r="D51" s="22">
        <v>57000</v>
      </c>
    </row>
    <row r="52" spans="1:4" x14ac:dyDescent="0.25">
      <c r="A52" s="24" t="s">
        <v>67</v>
      </c>
      <c r="B52" s="11" t="s">
        <v>68</v>
      </c>
      <c r="C52" s="25">
        <v>10000</v>
      </c>
      <c r="D52" s="25">
        <v>0</v>
      </c>
    </row>
    <row r="53" spans="1:4" x14ac:dyDescent="0.25">
      <c r="A53" s="21"/>
      <c r="B53" s="11" t="s">
        <v>45</v>
      </c>
      <c r="C53" s="25">
        <v>10000</v>
      </c>
      <c r="D53" s="25">
        <v>0</v>
      </c>
    </row>
    <row r="54" spans="1:4" x14ac:dyDescent="0.25">
      <c r="A54" s="24" t="s">
        <v>69</v>
      </c>
      <c r="B54" s="11" t="s">
        <v>70</v>
      </c>
      <c r="C54" s="25">
        <v>3000</v>
      </c>
      <c r="D54" s="25">
        <v>0</v>
      </c>
    </row>
    <row r="55" spans="1:4" x14ac:dyDescent="0.25">
      <c r="A55" s="21"/>
      <c r="B55" s="11" t="s">
        <v>45</v>
      </c>
      <c r="C55" s="25">
        <v>3000</v>
      </c>
      <c r="D55" s="25">
        <v>0</v>
      </c>
    </row>
    <row r="56" spans="1:4" x14ac:dyDescent="0.25">
      <c r="A56" s="24" t="s">
        <v>71</v>
      </c>
      <c r="B56" s="11" t="s">
        <v>72</v>
      </c>
      <c r="C56" s="25">
        <v>131210</v>
      </c>
      <c r="D56" s="25">
        <v>0</v>
      </c>
    </row>
    <row r="57" spans="1:4" x14ac:dyDescent="0.25">
      <c r="A57" s="21"/>
      <c r="B57" s="11" t="s">
        <v>45</v>
      </c>
      <c r="C57" s="25">
        <f>123041-5321</f>
        <v>117720</v>
      </c>
      <c r="D57" s="25">
        <v>0</v>
      </c>
    </row>
    <row r="58" spans="1:4" x14ac:dyDescent="0.25">
      <c r="A58" s="21"/>
      <c r="B58" s="11" t="s">
        <v>31</v>
      </c>
      <c r="C58" s="25">
        <f>8169+5321</f>
        <v>13490</v>
      </c>
      <c r="D58" s="25">
        <v>0</v>
      </c>
    </row>
    <row r="59" spans="1:4" x14ac:dyDescent="0.25">
      <c r="A59" s="24" t="s">
        <v>73</v>
      </c>
      <c r="B59" s="11" t="s">
        <v>74</v>
      </c>
      <c r="C59" s="25">
        <v>13952</v>
      </c>
      <c r="D59" s="25">
        <v>0</v>
      </c>
    </row>
    <row r="60" spans="1:4" x14ac:dyDescent="0.25">
      <c r="A60" s="21"/>
      <c r="B60" s="11" t="s">
        <v>31</v>
      </c>
      <c r="C60" s="25">
        <v>13952</v>
      </c>
      <c r="D60" s="25">
        <v>0</v>
      </c>
    </row>
    <row r="61" spans="1:4" x14ac:dyDescent="0.25">
      <c r="A61" s="24" t="s">
        <v>75</v>
      </c>
      <c r="B61" s="11" t="s">
        <v>76</v>
      </c>
      <c r="C61" s="25">
        <f>76993+5000</f>
        <v>81993</v>
      </c>
      <c r="D61" s="25">
        <v>0</v>
      </c>
    </row>
    <row r="62" spans="1:4" x14ac:dyDescent="0.25">
      <c r="A62" s="24"/>
      <c r="B62" s="11" t="s">
        <v>45</v>
      </c>
      <c r="C62" s="25">
        <f>10000+5000</f>
        <v>15000</v>
      </c>
      <c r="D62" s="25">
        <v>0</v>
      </c>
    </row>
    <row r="63" spans="1:4" x14ac:dyDescent="0.25">
      <c r="A63" s="21"/>
      <c r="B63" s="11" t="s">
        <v>31</v>
      </c>
      <c r="C63" s="25">
        <v>66993</v>
      </c>
      <c r="D63" s="25">
        <v>0</v>
      </c>
    </row>
    <row r="64" spans="1:4" x14ac:dyDescent="0.25">
      <c r="A64" s="24" t="s">
        <v>77</v>
      </c>
      <c r="B64" s="11" t="s">
        <v>78</v>
      </c>
      <c r="C64" s="25">
        <v>57000</v>
      </c>
      <c r="D64" s="25">
        <v>57000</v>
      </c>
    </row>
    <row r="65" spans="1:4" x14ac:dyDescent="0.25">
      <c r="A65" s="21"/>
      <c r="B65" s="11" t="s">
        <v>31</v>
      </c>
      <c r="C65" s="25">
        <v>57000</v>
      </c>
      <c r="D65" s="25">
        <v>57000</v>
      </c>
    </row>
    <row r="66" spans="1:4" x14ac:dyDescent="0.25">
      <c r="A66" s="24" t="s">
        <v>79</v>
      </c>
      <c r="B66" s="11" t="s">
        <v>80</v>
      </c>
      <c r="C66" s="25">
        <v>57584</v>
      </c>
      <c r="D66" s="25">
        <v>3000</v>
      </c>
    </row>
    <row r="67" spans="1:4" x14ac:dyDescent="0.25">
      <c r="A67" s="24"/>
      <c r="B67" s="11" t="s">
        <v>45</v>
      </c>
      <c r="C67" s="25">
        <v>3000</v>
      </c>
      <c r="D67" s="25">
        <v>3000</v>
      </c>
    </row>
    <row r="68" spans="1:4" x14ac:dyDescent="0.25">
      <c r="A68" s="21"/>
      <c r="B68" s="11" t="s">
        <v>31</v>
      </c>
      <c r="C68" s="25">
        <v>54584</v>
      </c>
      <c r="D68" s="25">
        <v>0</v>
      </c>
    </row>
    <row r="69" spans="1:4" x14ac:dyDescent="0.25">
      <c r="A69" s="23" t="s">
        <v>81</v>
      </c>
      <c r="B69" s="9" t="s">
        <v>82</v>
      </c>
      <c r="C69" s="22">
        <v>6173373</v>
      </c>
      <c r="D69" s="22">
        <v>4931082</v>
      </c>
    </row>
    <row r="70" spans="1:4" x14ac:dyDescent="0.25">
      <c r="A70" s="23"/>
      <c r="B70" s="9" t="s">
        <v>25</v>
      </c>
      <c r="C70" s="22">
        <v>175238</v>
      </c>
      <c r="D70" s="22">
        <v>130238</v>
      </c>
    </row>
    <row r="71" spans="1:4" x14ac:dyDescent="0.25">
      <c r="A71" s="21"/>
      <c r="B71" s="9" t="s">
        <v>26</v>
      </c>
      <c r="C71" s="22">
        <v>5998135</v>
      </c>
      <c r="D71" s="22">
        <v>4800844</v>
      </c>
    </row>
    <row r="72" spans="1:4" x14ac:dyDescent="0.25">
      <c r="A72" s="24" t="s">
        <v>83</v>
      </c>
      <c r="B72" s="11" t="s">
        <v>84</v>
      </c>
      <c r="C72" s="25">
        <v>699942</v>
      </c>
      <c r="D72" s="25">
        <v>348536</v>
      </c>
    </row>
    <row r="73" spans="1:4" x14ac:dyDescent="0.25">
      <c r="A73" s="24"/>
      <c r="B73" s="11" t="s">
        <v>45</v>
      </c>
      <c r="C73" s="25">
        <v>122238</v>
      </c>
      <c r="D73" s="25">
        <v>122238</v>
      </c>
    </row>
    <row r="74" spans="1:4" x14ac:dyDescent="0.25">
      <c r="A74" s="21"/>
      <c r="B74" s="11" t="s">
        <v>31</v>
      </c>
      <c r="C74" s="25">
        <v>577704</v>
      </c>
      <c r="D74" s="25">
        <v>226298</v>
      </c>
    </row>
    <row r="75" spans="1:4" x14ac:dyDescent="0.25">
      <c r="A75" s="24" t="s">
        <v>85</v>
      </c>
      <c r="B75" s="11" t="s">
        <v>86</v>
      </c>
      <c r="C75" s="25">
        <v>3311784</v>
      </c>
      <c r="D75" s="25">
        <v>2951034</v>
      </c>
    </row>
    <row r="76" spans="1:4" x14ac:dyDescent="0.25">
      <c r="A76" s="21"/>
      <c r="B76" s="11" t="s">
        <v>31</v>
      </c>
      <c r="C76" s="25">
        <v>3311784</v>
      </c>
      <c r="D76" s="25">
        <v>2951034</v>
      </c>
    </row>
    <row r="77" spans="1:4" x14ac:dyDescent="0.25">
      <c r="A77" s="24" t="s">
        <v>87</v>
      </c>
      <c r="B77" s="11" t="s">
        <v>88</v>
      </c>
      <c r="C77" s="25">
        <v>972594</v>
      </c>
      <c r="D77" s="25">
        <v>936173</v>
      </c>
    </row>
    <row r="78" spans="1:4" x14ac:dyDescent="0.25">
      <c r="A78" s="21"/>
      <c r="B78" s="11" t="s">
        <v>31</v>
      </c>
      <c r="C78" s="25">
        <v>972594</v>
      </c>
      <c r="D78" s="25">
        <v>936173</v>
      </c>
    </row>
    <row r="79" spans="1:4" x14ac:dyDescent="0.25">
      <c r="A79" s="24" t="s">
        <v>89</v>
      </c>
      <c r="B79" s="11" t="s">
        <v>90</v>
      </c>
      <c r="C79" s="25">
        <v>-20984</v>
      </c>
      <c r="D79" s="25">
        <v>-157324</v>
      </c>
    </row>
    <row r="80" spans="1:4" x14ac:dyDescent="0.25">
      <c r="A80" s="24"/>
      <c r="B80" s="11" t="s">
        <v>45</v>
      </c>
      <c r="C80" s="25">
        <v>5000</v>
      </c>
      <c r="D80" s="25">
        <v>5000</v>
      </c>
    </row>
    <row r="81" spans="1:4" x14ac:dyDescent="0.25">
      <c r="A81" s="21"/>
      <c r="B81" s="11" t="s">
        <v>31</v>
      </c>
      <c r="C81" s="25">
        <v>-25984</v>
      </c>
      <c r="D81" s="25">
        <v>-162324</v>
      </c>
    </row>
    <row r="82" spans="1:4" x14ac:dyDescent="0.25">
      <c r="A82" s="24" t="s">
        <v>91</v>
      </c>
      <c r="B82" s="11" t="s">
        <v>92</v>
      </c>
      <c r="C82" s="25">
        <v>184570</v>
      </c>
      <c r="D82" s="25">
        <v>183417</v>
      </c>
    </row>
    <row r="83" spans="1:4" x14ac:dyDescent="0.25">
      <c r="A83" s="21"/>
      <c r="B83" s="11" t="s">
        <v>31</v>
      </c>
      <c r="C83" s="25">
        <v>184570</v>
      </c>
      <c r="D83" s="25">
        <v>183417</v>
      </c>
    </row>
    <row r="84" spans="1:4" x14ac:dyDescent="0.25">
      <c r="A84" s="24" t="s">
        <v>93</v>
      </c>
      <c r="B84" s="11" t="s">
        <v>94</v>
      </c>
      <c r="C84" s="25">
        <v>298196</v>
      </c>
      <c r="D84" s="25">
        <v>127353</v>
      </c>
    </row>
    <row r="85" spans="1:4" x14ac:dyDescent="0.25">
      <c r="A85" s="21"/>
      <c r="B85" s="11" t="s">
        <v>31</v>
      </c>
      <c r="C85" s="25">
        <v>298196</v>
      </c>
      <c r="D85" s="25">
        <v>127353</v>
      </c>
    </row>
    <row r="86" spans="1:4" x14ac:dyDescent="0.25">
      <c r="A86" s="21"/>
      <c r="B86" s="11" t="s">
        <v>95</v>
      </c>
      <c r="C86" s="25">
        <v>5000</v>
      </c>
      <c r="D86" s="25">
        <v>0</v>
      </c>
    </row>
    <row r="87" spans="1:4" x14ac:dyDescent="0.25">
      <c r="A87" s="21"/>
      <c r="B87" s="11" t="s">
        <v>45</v>
      </c>
      <c r="C87" s="25">
        <v>5000</v>
      </c>
      <c r="D87" s="25">
        <v>0</v>
      </c>
    </row>
    <row r="88" spans="1:4" x14ac:dyDescent="0.25">
      <c r="A88" s="24" t="s">
        <v>96</v>
      </c>
      <c r="B88" s="11" t="s">
        <v>97</v>
      </c>
      <c r="C88" s="25">
        <v>98799</v>
      </c>
      <c r="D88" s="25">
        <v>15154</v>
      </c>
    </row>
    <row r="89" spans="1:4" x14ac:dyDescent="0.25">
      <c r="A89" s="24"/>
      <c r="B89" s="11" t="s">
        <v>45</v>
      </c>
      <c r="C89" s="25">
        <v>3000</v>
      </c>
      <c r="D89" s="25">
        <v>3000</v>
      </c>
    </row>
    <row r="90" spans="1:4" x14ac:dyDescent="0.25">
      <c r="A90" s="21"/>
      <c r="B90" s="11" t="s">
        <v>31</v>
      </c>
      <c r="C90" s="25">
        <v>95799</v>
      </c>
      <c r="D90" s="25">
        <v>12154</v>
      </c>
    </row>
    <row r="91" spans="1:4" x14ac:dyDescent="0.25">
      <c r="A91" s="24" t="s">
        <v>98</v>
      </c>
      <c r="B91" s="11" t="s">
        <v>99</v>
      </c>
      <c r="C91" s="25">
        <v>433829</v>
      </c>
      <c r="D91" s="25">
        <v>430787</v>
      </c>
    </row>
    <row r="92" spans="1:4" x14ac:dyDescent="0.25">
      <c r="A92" s="21"/>
      <c r="B92" s="11" t="s">
        <v>31</v>
      </c>
      <c r="C92" s="25">
        <v>433829</v>
      </c>
      <c r="D92" s="25">
        <v>430787</v>
      </c>
    </row>
    <row r="93" spans="1:4" x14ac:dyDescent="0.25">
      <c r="A93" s="24" t="s">
        <v>100</v>
      </c>
      <c r="B93" s="11" t="s">
        <v>101</v>
      </c>
      <c r="C93" s="25">
        <v>87800</v>
      </c>
      <c r="D93" s="25">
        <v>2800</v>
      </c>
    </row>
    <row r="94" spans="1:4" x14ac:dyDescent="0.25">
      <c r="A94" s="24"/>
      <c r="B94" s="11" t="s">
        <v>45</v>
      </c>
      <c r="C94" s="25">
        <v>40000</v>
      </c>
      <c r="D94" s="25"/>
    </row>
    <row r="95" spans="1:4" x14ac:dyDescent="0.25">
      <c r="A95" s="21"/>
      <c r="B95" s="11" t="s">
        <v>31</v>
      </c>
      <c r="C95" s="25">
        <v>47800</v>
      </c>
      <c r="D95" s="25">
        <v>2800</v>
      </c>
    </row>
    <row r="96" spans="1:4" x14ac:dyDescent="0.25">
      <c r="A96" s="24" t="s">
        <v>102</v>
      </c>
      <c r="B96" s="11" t="s">
        <v>103</v>
      </c>
      <c r="C96" s="25">
        <v>100870</v>
      </c>
      <c r="D96" s="25">
        <v>92179</v>
      </c>
    </row>
    <row r="97" spans="1:4" x14ac:dyDescent="0.25">
      <c r="A97" s="24"/>
      <c r="B97" s="11" t="s">
        <v>31</v>
      </c>
      <c r="C97" s="25">
        <v>100870</v>
      </c>
      <c r="D97" s="25">
        <v>92179</v>
      </c>
    </row>
    <row r="98" spans="1:4" x14ac:dyDescent="0.25">
      <c r="A98" s="24" t="s">
        <v>104</v>
      </c>
      <c r="B98" s="11" t="s">
        <v>105</v>
      </c>
      <c r="C98" s="25">
        <v>973</v>
      </c>
      <c r="D98" s="25">
        <v>973</v>
      </c>
    </row>
    <row r="99" spans="1:4" x14ac:dyDescent="0.25">
      <c r="A99" s="21"/>
      <c r="B99" s="11" t="s">
        <v>31</v>
      </c>
      <c r="C99" s="25">
        <v>973</v>
      </c>
      <c r="D99" s="25">
        <v>973</v>
      </c>
    </row>
    <row r="100" spans="1:4" x14ac:dyDescent="0.25">
      <c r="A100" s="26">
        <v>10</v>
      </c>
      <c r="B100" s="9" t="s">
        <v>106</v>
      </c>
      <c r="C100" s="22">
        <v>825995</v>
      </c>
      <c r="D100" s="22">
        <v>482427</v>
      </c>
    </row>
    <row r="101" spans="1:4" x14ac:dyDescent="0.25">
      <c r="A101" s="26"/>
      <c r="B101" s="9" t="s">
        <v>25</v>
      </c>
      <c r="C101" s="22">
        <v>224753</v>
      </c>
      <c r="D101" s="22">
        <v>210824</v>
      </c>
    </row>
    <row r="102" spans="1:4" x14ac:dyDescent="0.25">
      <c r="A102" s="21"/>
      <c r="B102" s="9" t="s">
        <v>26</v>
      </c>
      <c r="C102" s="22">
        <v>601242</v>
      </c>
      <c r="D102" s="22">
        <v>271603</v>
      </c>
    </row>
    <row r="103" spans="1:4" x14ac:dyDescent="0.25">
      <c r="A103" s="21"/>
      <c r="B103" s="11" t="s">
        <v>107</v>
      </c>
      <c r="C103" s="25">
        <v>17000</v>
      </c>
      <c r="D103" s="25">
        <v>0</v>
      </c>
    </row>
    <row r="104" spans="1:4" x14ac:dyDescent="0.25">
      <c r="A104" s="21"/>
      <c r="B104" s="11" t="s">
        <v>31</v>
      </c>
      <c r="C104" s="25">
        <v>17000</v>
      </c>
      <c r="D104" s="25">
        <v>0</v>
      </c>
    </row>
    <row r="105" spans="1:4" x14ac:dyDescent="0.25">
      <c r="A105" s="21">
        <v>10121</v>
      </c>
      <c r="B105" s="11" t="s">
        <v>108</v>
      </c>
      <c r="C105" s="25">
        <v>92218</v>
      </c>
      <c r="D105" s="25">
        <v>92218</v>
      </c>
    </row>
    <row r="106" spans="1:4" x14ac:dyDescent="0.25">
      <c r="A106" s="21"/>
      <c r="B106" s="11" t="s">
        <v>45</v>
      </c>
      <c r="C106" s="25">
        <v>20345</v>
      </c>
      <c r="D106" s="25">
        <v>20345</v>
      </c>
    </row>
    <row r="107" spans="1:4" x14ac:dyDescent="0.25">
      <c r="A107" s="21"/>
      <c r="B107" s="11" t="s">
        <v>31</v>
      </c>
      <c r="C107" s="25">
        <v>71873</v>
      </c>
      <c r="D107" s="25">
        <v>71873</v>
      </c>
    </row>
    <row r="108" spans="1:4" x14ac:dyDescent="0.25">
      <c r="A108" s="21">
        <v>10200</v>
      </c>
      <c r="B108" s="11" t="s">
        <v>109</v>
      </c>
      <c r="C108" s="25">
        <v>107820</v>
      </c>
      <c r="D108" s="25">
        <v>0</v>
      </c>
    </row>
    <row r="109" spans="1:4" x14ac:dyDescent="0.25">
      <c r="A109" s="21"/>
      <c r="B109" s="11" t="s">
        <v>31</v>
      </c>
      <c r="C109" s="25">
        <v>107820</v>
      </c>
      <c r="D109" s="25">
        <v>0</v>
      </c>
    </row>
    <row r="110" spans="1:4" x14ac:dyDescent="0.25">
      <c r="A110" s="21">
        <v>10201</v>
      </c>
      <c r="B110" s="11" t="s">
        <v>110</v>
      </c>
      <c r="C110" s="25">
        <v>13929</v>
      </c>
      <c r="D110" s="25">
        <v>0</v>
      </c>
    </row>
    <row r="111" spans="1:4" x14ac:dyDescent="0.25">
      <c r="A111" s="21"/>
      <c r="B111" s="11" t="s">
        <v>45</v>
      </c>
      <c r="C111" s="25">
        <v>13929</v>
      </c>
      <c r="D111" s="25">
        <v>0</v>
      </c>
    </row>
    <row r="112" spans="1:4" x14ac:dyDescent="0.25">
      <c r="A112" s="21">
        <v>10400</v>
      </c>
      <c r="B112" s="11" t="s">
        <v>111</v>
      </c>
      <c r="C112" s="25">
        <v>415673</v>
      </c>
      <c r="D112" s="25">
        <v>197673</v>
      </c>
    </row>
    <row r="113" spans="1:4" x14ac:dyDescent="0.25">
      <c r="A113" s="21"/>
      <c r="B113" s="11" t="s">
        <v>31</v>
      </c>
      <c r="C113" s="25">
        <v>415673</v>
      </c>
      <c r="D113" s="25">
        <v>197673</v>
      </c>
    </row>
    <row r="114" spans="1:4" x14ac:dyDescent="0.25">
      <c r="A114" s="21">
        <v>10402</v>
      </c>
      <c r="B114" s="11" t="s">
        <v>112</v>
      </c>
      <c r="C114" s="25">
        <v>253803</v>
      </c>
      <c r="D114" s="25">
        <v>271433</v>
      </c>
    </row>
    <row r="115" spans="1:4" x14ac:dyDescent="0.25">
      <c r="A115" s="21"/>
      <c r="B115" s="11" t="s">
        <v>45</v>
      </c>
      <c r="C115" s="25">
        <v>269376</v>
      </c>
      <c r="D115" s="25">
        <v>269376</v>
      </c>
    </row>
    <row r="116" spans="1:4" x14ac:dyDescent="0.25">
      <c r="A116" s="21"/>
      <c r="B116" s="11" t="s">
        <v>31</v>
      </c>
      <c r="C116" s="25">
        <v>-15573</v>
      </c>
      <c r="D116" s="25">
        <v>2057</v>
      </c>
    </row>
    <row r="117" spans="1:4" x14ac:dyDescent="0.25">
      <c r="A117" s="21">
        <v>10700</v>
      </c>
      <c r="B117" s="11" t="s">
        <v>113</v>
      </c>
      <c r="C117" s="25">
        <v>4449</v>
      </c>
      <c r="D117" s="25">
        <v>0</v>
      </c>
    </row>
    <row r="118" spans="1:4" x14ac:dyDescent="0.25">
      <c r="A118" s="21"/>
      <c r="B118" s="11" t="s">
        <v>31</v>
      </c>
      <c r="C118" s="25">
        <v>4449</v>
      </c>
      <c r="D118" s="25">
        <v>0</v>
      </c>
    </row>
    <row r="119" spans="1:4" x14ac:dyDescent="0.25">
      <c r="A119" s="21">
        <v>10701</v>
      </c>
      <c r="B119" s="11" t="s">
        <v>114</v>
      </c>
      <c r="C119" s="25">
        <v>-85462</v>
      </c>
      <c r="D119" s="25">
        <v>-85462</v>
      </c>
    </row>
    <row r="120" spans="1:4" x14ac:dyDescent="0.25">
      <c r="A120" s="21"/>
      <c r="B120" s="11" t="s">
        <v>45</v>
      </c>
      <c r="C120" s="25">
        <v>-85462</v>
      </c>
      <c r="D120" s="25">
        <v>-85462</v>
      </c>
    </row>
    <row r="121" spans="1:4" x14ac:dyDescent="0.25">
      <c r="A121" s="21">
        <v>10900</v>
      </c>
      <c r="B121" s="11" t="s">
        <v>115</v>
      </c>
      <c r="C121" s="25">
        <v>6565</v>
      </c>
      <c r="D121" s="25">
        <v>6565</v>
      </c>
    </row>
    <row r="122" spans="1:4" x14ac:dyDescent="0.25">
      <c r="A122" s="21"/>
      <c r="B122" s="11" t="s">
        <v>31</v>
      </c>
      <c r="C122" s="25">
        <v>6565</v>
      </c>
      <c r="D122" s="25">
        <v>6565</v>
      </c>
    </row>
  </sheetData>
  <mergeCells count="1">
    <mergeCell ref="B2:C2"/>
  </mergeCells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>&amp;RLisa 3
Tartu Linnavolikogu ...05.2018. a 
määruse nr ... juurde</oddHeader>
    <oddFooter xml:space="preserve">&amp;C&amp;P+2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workbookViewId="0">
      <selection activeCell="A94" sqref="A94"/>
    </sheetView>
  </sheetViews>
  <sheetFormatPr defaultRowHeight="15" x14ac:dyDescent="0.25"/>
  <cols>
    <col min="1" max="1" width="48.42578125" style="32" customWidth="1"/>
    <col min="2" max="2" width="5.5703125" style="31" customWidth="1"/>
    <col min="3" max="3" width="11.28515625" style="30" bestFit="1" customWidth="1"/>
    <col min="4" max="4" width="11.28515625" style="29" bestFit="1" customWidth="1"/>
    <col min="5" max="5" width="11.28515625" style="29" customWidth="1"/>
    <col min="6" max="6" width="11.42578125" style="29" customWidth="1"/>
    <col min="7" max="16384" width="9.140625" style="29"/>
  </cols>
  <sheetData>
    <row r="1" spans="1:6" x14ac:dyDescent="0.25">
      <c r="A1" s="100" t="s">
        <v>217</v>
      </c>
      <c r="B1" s="101"/>
      <c r="C1" s="101"/>
      <c r="D1" s="101"/>
      <c r="E1" s="101"/>
      <c r="F1" s="99"/>
    </row>
    <row r="2" spans="1:6" x14ac:dyDescent="0.25">
      <c r="A2" s="100" t="s">
        <v>126</v>
      </c>
      <c r="B2" s="99"/>
      <c r="C2" s="99"/>
      <c r="D2" s="99"/>
      <c r="E2" s="99"/>
      <c r="F2" s="99"/>
    </row>
    <row r="3" spans="1:6" x14ac:dyDescent="0.25">
      <c r="A3" s="96"/>
      <c r="B3" s="95"/>
      <c r="C3" s="94"/>
      <c r="E3" s="79" t="s">
        <v>2</v>
      </c>
    </row>
    <row r="4" spans="1:6" x14ac:dyDescent="0.25">
      <c r="A4" s="102"/>
      <c r="B4" s="41"/>
      <c r="C4" s="104" t="s">
        <v>210</v>
      </c>
      <c r="D4" s="104"/>
      <c r="E4" s="105" t="s">
        <v>216</v>
      </c>
      <c r="F4" s="106" t="s">
        <v>208</v>
      </c>
    </row>
    <row r="5" spans="1:6" ht="31.5" customHeight="1" x14ac:dyDescent="0.25">
      <c r="A5" s="103"/>
      <c r="B5" s="93"/>
      <c r="C5" s="92" t="s">
        <v>207</v>
      </c>
      <c r="D5" s="91" t="s">
        <v>206</v>
      </c>
      <c r="E5" s="105"/>
      <c r="F5" s="107"/>
    </row>
    <row r="6" spans="1:6" x14ac:dyDescent="0.25">
      <c r="A6" s="90" t="s">
        <v>215</v>
      </c>
      <c r="B6" s="89"/>
      <c r="C6" s="67">
        <f>SUM(C7:C8)</f>
        <v>4302272</v>
      </c>
      <c r="D6" s="67">
        <f>SUM(D7:D8)</f>
        <v>446034</v>
      </c>
      <c r="E6" s="40">
        <f>SUM(C6:D6)</f>
        <v>4748306</v>
      </c>
      <c r="F6" s="40">
        <f>SUM(F7:F8)</f>
        <v>1222050</v>
      </c>
    </row>
    <row r="7" spans="1:6" x14ac:dyDescent="0.25">
      <c r="A7" s="88" t="s">
        <v>214</v>
      </c>
      <c r="B7" s="87" t="s">
        <v>131</v>
      </c>
      <c r="C7" s="33">
        <f>SUMIF($B14:$B98,$B7,C14:C98)</f>
        <v>4044592</v>
      </c>
      <c r="D7" s="33">
        <f>SUMIF($B14:$B98,$B7,D14:D98)</f>
        <v>390404</v>
      </c>
      <c r="E7" s="33">
        <f>SUMIF($B14:$B98,$B7,E14:E98)</f>
        <v>4434996</v>
      </c>
      <c r="F7" s="33">
        <f>SUMIF($B14:$B98,$B7,F14:F98)</f>
        <v>1216370</v>
      </c>
    </row>
    <row r="8" spans="1:6" x14ac:dyDescent="0.25">
      <c r="A8" s="88" t="s">
        <v>213</v>
      </c>
      <c r="B8" s="87" t="s">
        <v>158</v>
      </c>
      <c r="C8" s="33">
        <f>SUMIF($B15:$B98,$B8,C15:C98)</f>
        <v>257680</v>
      </c>
      <c r="D8" s="33">
        <f>SUMIF($B15:$B98,$B8,D15:D98)</f>
        <v>55630</v>
      </c>
      <c r="E8" s="33">
        <f>SUMIF($B15:$B98,$B8,E15:E98)</f>
        <v>313310</v>
      </c>
      <c r="F8" s="33">
        <f>SUMIF($B15:$B98,$B8,F15:F98)</f>
        <v>5680</v>
      </c>
    </row>
    <row r="9" spans="1:6" x14ac:dyDescent="0.25">
      <c r="A9" s="86"/>
      <c r="B9" s="85"/>
      <c r="C9" s="84"/>
      <c r="E9" s="83"/>
    </row>
    <row r="10" spans="1:6" x14ac:dyDescent="0.25">
      <c r="A10" s="108" t="s">
        <v>212</v>
      </c>
      <c r="B10" s="108"/>
      <c r="C10" s="108"/>
      <c r="D10" s="108"/>
      <c r="E10" s="108"/>
    </row>
    <row r="11" spans="1:6" x14ac:dyDescent="0.25">
      <c r="A11" s="82"/>
      <c r="B11" s="81"/>
      <c r="C11" s="80"/>
      <c r="E11" s="79"/>
    </row>
    <row r="12" spans="1:6" x14ac:dyDescent="0.25">
      <c r="A12" s="106" t="s">
        <v>211</v>
      </c>
      <c r="B12" s="71"/>
      <c r="C12" s="109" t="s">
        <v>210</v>
      </c>
      <c r="D12" s="109"/>
      <c r="E12" s="109" t="s">
        <v>209</v>
      </c>
      <c r="F12" s="106" t="s">
        <v>208</v>
      </c>
    </row>
    <row r="13" spans="1:6" ht="30.75" customHeight="1" x14ac:dyDescent="0.25">
      <c r="A13" s="106"/>
      <c r="B13" s="71"/>
      <c r="C13" s="78" t="s">
        <v>207</v>
      </c>
      <c r="D13" s="77" t="s">
        <v>206</v>
      </c>
      <c r="E13" s="109"/>
      <c r="F13" s="106"/>
    </row>
    <row r="14" spans="1:6" ht="21.75" customHeight="1" x14ac:dyDescent="0.25">
      <c r="A14" s="76" t="s">
        <v>125</v>
      </c>
      <c r="B14" s="75"/>
      <c r="C14" s="67">
        <f>SUM(C15)</f>
        <v>100156</v>
      </c>
      <c r="D14" s="67">
        <f>SUM(D15)</f>
        <v>0</v>
      </c>
      <c r="E14" s="67">
        <f>SUM(E15)</f>
        <v>100156</v>
      </c>
      <c r="F14" s="67">
        <f>SUM(F15)</f>
        <v>113156</v>
      </c>
    </row>
    <row r="15" spans="1:6" x14ac:dyDescent="0.25">
      <c r="A15" s="60" t="s">
        <v>205</v>
      </c>
      <c r="B15" s="74"/>
      <c r="C15" s="73">
        <f>SUM(C16:C18)</f>
        <v>100156</v>
      </c>
      <c r="D15" s="73">
        <f>SUM(D16:D18)</f>
        <v>0</v>
      </c>
      <c r="E15" s="73">
        <f>SUM(C15:D15)</f>
        <v>100156</v>
      </c>
      <c r="F15" s="73">
        <f>SUM(F16:F18)</f>
        <v>113156</v>
      </c>
    </row>
    <row r="16" spans="1:6" x14ac:dyDescent="0.25">
      <c r="A16" s="72" t="s">
        <v>204</v>
      </c>
      <c r="B16" s="71" t="s">
        <v>131</v>
      </c>
      <c r="C16" s="69">
        <v>-13000</v>
      </c>
      <c r="D16" s="70"/>
      <c r="E16" s="69">
        <f>SUM(C16:D16)</f>
        <v>-13000</v>
      </c>
      <c r="F16" s="68"/>
    </row>
    <row r="17" spans="1:6" x14ac:dyDescent="0.25">
      <c r="A17" s="72" t="s">
        <v>203</v>
      </c>
      <c r="B17" s="71" t="s">
        <v>131</v>
      </c>
      <c r="C17" s="69">
        <v>47756</v>
      </c>
      <c r="D17" s="70"/>
      <c r="E17" s="69">
        <f>SUM(C17:D17)</f>
        <v>47756</v>
      </c>
      <c r="F17" s="68">
        <v>47756</v>
      </c>
    </row>
    <row r="18" spans="1:6" x14ac:dyDescent="0.25">
      <c r="A18" s="72" t="s">
        <v>202</v>
      </c>
      <c r="B18" s="71" t="s">
        <v>131</v>
      </c>
      <c r="C18" s="69">
        <v>65400</v>
      </c>
      <c r="D18" s="70"/>
      <c r="E18" s="69">
        <f>SUM(C18:D18)</f>
        <v>65400</v>
      </c>
      <c r="F18" s="68">
        <v>65400</v>
      </c>
    </row>
    <row r="19" spans="1:6" ht="21.75" customHeight="1" x14ac:dyDescent="0.25">
      <c r="A19" s="66" t="s">
        <v>124</v>
      </c>
      <c r="B19" s="64"/>
      <c r="C19" s="40">
        <f>C20+C33+C31</f>
        <v>1466366</v>
      </c>
      <c r="D19" s="40">
        <f>D20+D33+D31</f>
        <v>344000</v>
      </c>
      <c r="E19" s="67">
        <f>SUM(C19:D19)</f>
        <v>1810366</v>
      </c>
      <c r="F19" s="40">
        <f>F20+F33+F31</f>
        <v>244366</v>
      </c>
    </row>
    <row r="20" spans="1:6" x14ac:dyDescent="0.25">
      <c r="A20" s="60" t="s">
        <v>201</v>
      </c>
      <c r="B20" s="64"/>
      <c r="C20" s="38">
        <f>SUM(C21,C28:C30)</f>
        <v>1211000</v>
      </c>
      <c r="D20" s="38">
        <f>SUM(D21,D28:D30)</f>
        <v>344000</v>
      </c>
      <c r="E20" s="38">
        <f>SUM(E21,E28:E30)</f>
        <v>1555000</v>
      </c>
      <c r="F20" s="38">
        <f>SUM(F21,F28:F28,F30)</f>
        <v>115000</v>
      </c>
    </row>
    <row r="21" spans="1:6" x14ac:dyDescent="0.25">
      <c r="A21" s="66" t="s">
        <v>200</v>
      </c>
      <c r="B21" s="64"/>
      <c r="C21" s="40">
        <f>SUM(C22:C27)</f>
        <v>915000</v>
      </c>
      <c r="D21" s="40">
        <f>SUM(D22:D27)</f>
        <v>0</v>
      </c>
      <c r="E21" s="40">
        <f t="shared" ref="E21:E30" si="0">SUM(C21:D21)</f>
        <v>915000</v>
      </c>
      <c r="F21" s="33">
        <f>SUM(F22:F27)</f>
        <v>75000</v>
      </c>
    </row>
    <row r="22" spans="1:6" x14ac:dyDescent="0.25">
      <c r="A22" s="58" t="s">
        <v>199</v>
      </c>
      <c r="B22" s="57" t="s">
        <v>131</v>
      </c>
      <c r="C22" s="33">
        <v>-40000</v>
      </c>
      <c r="D22" s="33"/>
      <c r="E22" s="33">
        <f t="shared" si="0"/>
        <v>-40000</v>
      </c>
      <c r="F22" s="33"/>
    </row>
    <row r="23" spans="1:6" x14ac:dyDescent="0.25">
      <c r="A23" s="58" t="s">
        <v>198</v>
      </c>
      <c r="B23" s="57" t="s">
        <v>131</v>
      </c>
      <c r="C23" s="33">
        <v>350000</v>
      </c>
      <c r="D23" s="33"/>
      <c r="E23" s="33">
        <f t="shared" si="0"/>
        <v>350000</v>
      </c>
      <c r="F23" s="33"/>
    </row>
    <row r="24" spans="1:6" x14ac:dyDescent="0.25">
      <c r="A24" s="58" t="s">
        <v>197</v>
      </c>
      <c r="B24" s="57" t="s">
        <v>131</v>
      </c>
      <c r="C24" s="33">
        <v>400000</v>
      </c>
      <c r="D24" s="33"/>
      <c r="E24" s="33">
        <f t="shared" si="0"/>
        <v>400000</v>
      </c>
      <c r="F24" s="33"/>
    </row>
    <row r="25" spans="1:6" x14ac:dyDescent="0.25">
      <c r="A25" s="58" t="s">
        <v>196</v>
      </c>
      <c r="B25" s="57" t="s">
        <v>131</v>
      </c>
      <c r="C25" s="33">
        <v>30000</v>
      </c>
      <c r="D25" s="33"/>
      <c r="E25" s="33">
        <f t="shared" si="0"/>
        <v>30000</v>
      </c>
      <c r="F25" s="33"/>
    </row>
    <row r="26" spans="1:6" x14ac:dyDescent="0.25">
      <c r="A26" s="58" t="s">
        <v>195</v>
      </c>
      <c r="B26" s="57" t="s">
        <v>131</v>
      </c>
      <c r="C26" s="33">
        <v>75000</v>
      </c>
      <c r="D26" s="33"/>
      <c r="E26" s="33">
        <f t="shared" si="0"/>
        <v>75000</v>
      </c>
      <c r="F26" s="33">
        <v>75000</v>
      </c>
    </row>
    <row r="27" spans="1:6" x14ac:dyDescent="0.25">
      <c r="A27" s="58" t="s">
        <v>194</v>
      </c>
      <c r="B27" s="57" t="s">
        <v>131</v>
      </c>
      <c r="C27" s="33">
        <v>100000</v>
      </c>
      <c r="D27" s="33"/>
      <c r="E27" s="33">
        <f t="shared" si="0"/>
        <v>100000</v>
      </c>
      <c r="F27" s="33"/>
    </row>
    <row r="28" spans="1:6" ht="29.25" x14ac:dyDescent="0.25">
      <c r="A28" s="66" t="s">
        <v>193</v>
      </c>
      <c r="B28" s="57" t="s">
        <v>131</v>
      </c>
      <c r="C28" s="40">
        <v>10000</v>
      </c>
      <c r="D28" s="40">
        <v>30000</v>
      </c>
      <c r="E28" s="40">
        <f t="shared" si="0"/>
        <v>40000</v>
      </c>
      <c r="F28" s="33">
        <f>30000+10000</f>
        <v>40000</v>
      </c>
    </row>
    <row r="29" spans="1:6" x14ac:dyDescent="0.25">
      <c r="A29" s="66" t="s">
        <v>192</v>
      </c>
      <c r="B29" s="57" t="s">
        <v>131</v>
      </c>
      <c r="C29" s="40">
        <v>111000</v>
      </c>
      <c r="D29" s="40">
        <v>314000</v>
      </c>
      <c r="E29" s="40">
        <f t="shared" si="0"/>
        <v>425000</v>
      </c>
      <c r="F29" s="33"/>
    </row>
    <row r="30" spans="1:6" x14ac:dyDescent="0.25">
      <c r="A30" s="66" t="s">
        <v>191</v>
      </c>
      <c r="B30" s="64" t="s">
        <v>131</v>
      </c>
      <c r="C30" s="40">
        <f>286000-111000</f>
        <v>175000</v>
      </c>
      <c r="D30" s="40"/>
      <c r="E30" s="40">
        <f t="shared" si="0"/>
        <v>175000</v>
      </c>
      <c r="F30" s="40"/>
    </row>
    <row r="31" spans="1:6" x14ac:dyDescent="0.25">
      <c r="A31" s="60" t="s">
        <v>190</v>
      </c>
      <c r="B31" s="64"/>
      <c r="C31" s="38">
        <f>SUM(C32)</f>
        <v>40000</v>
      </c>
      <c r="D31" s="38">
        <f>SUM(D32)</f>
        <v>0</v>
      </c>
      <c r="E31" s="38">
        <f>SUM(E32)</f>
        <v>40000</v>
      </c>
      <c r="F31" s="38">
        <f>SUM(F32)</f>
        <v>0</v>
      </c>
    </row>
    <row r="32" spans="1:6" x14ac:dyDescent="0.25">
      <c r="A32" s="58" t="s">
        <v>189</v>
      </c>
      <c r="B32" s="57" t="s">
        <v>131</v>
      </c>
      <c r="C32" s="33">
        <v>40000</v>
      </c>
      <c r="D32" s="33"/>
      <c r="E32" s="33">
        <f>SUM(C32:D32)</f>
        <v>40000</v>
      </c>
      <c r="F32" s="33"/>
    </row>
    <row r="33" spans="1:6" x14ac:dyDescent="0.25">
      <c r="A33" s="60" t="s">
        <v>188</v>
      </c>
      <c r="B33" s="64"/>
      <c r="C33" s="38">
        <f>SUM(C34:C36)</f>
        <v>215366</v>
      </c>
      <c r="D33" s="38">
        <f>SUM(D34:D36)</f>
        <v>0</v>
      </c>
      <c r="E33" s="38">
        <f>SUM(E34:E36)</f>
        <v>215366</v>
      </c>
      <c r="F33" s="38">
        <f>SUM(F34:F36)</f>
        <v>129366</v>
      </c>
    </row>
    <row r="34" spans="1:6" x14ac:dyDescent="0.25">
      <c r="A34" s="58" t="s">
        <v>187</v>
      </c>
      <c r="B34" s="57" t="s">
        <v>131</v>
      </c>
      <c r="C34" s="33">
        <f>79000+109296</f>
        <v>188296</v>
      </c>
      <c r="D34" s="33"/>
      <c r="E34" s="33">
        <f t="shared" ref="E34:E60" si="1">SUM(C34:D34)</f>
        <v>188296</v>
      </c>
      <c r="F34" s="33">
        <v>109296</v>
      </c>
    </row>
    <row r="35" spans="1:6" x14ac:dyDescent="0.25">
      <c r="A35" s="58" t="s">
        <v>186</v>
      </c>
      <c r="B35" s="57" t="s">
        <v>131</v>
      </c>
      <c r="C35" s="33">
        <v>20070</v>
      </c>
      <c r="D35" s="33"/>
      <c r="E35" s="33">
        <f t="shared" si="1"/>
        <v>20070</v>
      </c>
      <c r="F35" s="33">
        <v>20070</v>
      </c>
    </row>
    <row r="36" spans="1:6" x14ac:dyDescent="0.25">
      <c r="A36" s="58" t="s">
        <v>185</v>
      </c>
      <c r="B36" s="57" t="s">
        <v>131</v>
      </c>
      <c r="C36" s="33">
        <v>7000</v>
      </c>
      <c r="D36" s="33"/>
      <c r="E36" s="33">
        <f t="shared" si="1"/>
        <v>7000</v>
      </c>
      <c r="F36" s="33"/>
    </row>
    <row r="37" spans="1:6" ht="21.75" customHeight="1" x14ac:dyDescent="0.25">
      <c r="A37" s="42" t="s">
        <v>123</v>
      </c>
      <c r="B37" s="41"/>
      <c r="C37" s="40">
        <f>SUM(C38)</f>
        <v>115000</v>
      </c>
      <c r="D37" s="40">
        <f>SUM(D38)</f>
        <v>0</v>
      </c>
      <c r="E37" s="40">
        <f t="shared" si="1"/>
        <v>115000</v>
      </c>
      <c r="F37" s="40">
        <f>SUM(F38)</f>
        <v>15000</v>
      </c>
    </row>
    <row r="38" spans="1:6" x14ac:dyDescent="0.25">
      <c r="A38" s="39" t="s">
        <v>184</v>
      </c>
      <c r="B38" s="37"/>
      <c r="C38" s="38">
        <f>SUM(C39:C40)</f>
        <v>115000</v>
      </c>
      <c r="D38" s="38">
        <f>SUM(D39:D40)</f>
        <v>0</v>
      </c>
      <c r="E38" s="40">
        <f t="shared" si="1"/>
        <v>115000</v>
      </c>
      <c r="F38" s="38">
        <f>SUM(F39:F40)</f>
        <v>15000</v>
      </c>
    </row>
    <row r="39" spans="1:6" x14ac:dyDescent="0.25">
      <c r="A39" s="36" t="s">
        <v>183</v>
      </c>
      <c r="B39" s="54" t="s">
        <v>131</v>
      </c>
      <c r="C39" s="33">
        <v>100000</v>
      </c>
      <c r="D39" s="33"/>
      <c r="E39" s="33">
        <f t="shared" si="1"/>
        <v>100000</v>
      </c>
      <c r="F39" s="33"/>
    </row>
    <row r="40" spans="1:6" x14ac:dyDescent="0.25">
      <c r="A40" s="36" t="s">
        <v>182</v>
      </c>
      <c r="B40" s="54" t="s">
        <v>131</v>
      </c>
      <c r="C40" s="33">
        <v>15000</v>
      </c>
      <c r="D40" s="33"/>
      <c r="E40" s="33">
        <f t="shared" si="1"/>
        <v>15000</v>
      </c>
      <c r="F40" s="33">
        <v>15000</v>
      </c>
    </row>
    <row r="41" spans="1:6" ht="21.75" customHeight="1" x14ac:dyDescent="0.25">
      <c r="A41" s="42" t="s">
        <v>181</v>
      </c>
      <c r="B41" s="41"/>
      <c r="C41" s="40">
        <f>SUM(C42,C48,C49,C52)</f>
        <v>272680</v>
      </c>
      <c r="D41" s="40">
        <f>SUM(D42,D48,D49,D52)</f>
        <v>55630</v>
      </c>
      <c r="E41" s="40">
        <f t="shared" si="1"/>
        <v>328310</v>
      </c>
      <c r="F41" s="40">
        <f>SUM(F42,F48,F49,F52)</f>
        <v>5680</v>
      </c>
    </row>
    <row r="42" spans="1:6" ht="19.5" customHeight="1" x14ac:dyDescent="0.25">
      <c r="A42" s="60" t="s">
        <v>180</v>
      </c>
      <c r="B42" s="64"/>
      <c r="C42" s="38">
        <f>SUM(C43:C47)</f>
        <v>120000</v>
      </c>
      <c r="D42" s="38">
        <f>SUM(D43:D47)</f>
        <v>55630</v>
      </c>
      <c r="E42" s="38">
        <f t="shared" si="1"/>
        <v>175630</v>
      </c>
      <c r="F42" s="33">
        <f>SUM(F47)</f>
        <v>0</v>
      </c>
    </row>
    <row r="43" spans="1:6" x14ac:dyDescent="0.25">
      <c r="A43" s="58" t="s">
        <v>179</v>
      </c>
      <c r="B43" s="57" t="s">
        <v>158</v>
      </c>
      <c r="C43" s="33">
        <v>15000</v>
      </c>
      <c r="D43" s="33">
        <v>55630</v>
      </c>
      <c r="E43" s="33">
        <f t="shared" si="1"/>
        <v>70630</v>
      </c>
      <c r="F43" s="33"/>
    </row>
    <row r="44" spans="1:6" x14ac:dyDescent="0.25">
      <c r="A44" s="65" t="s">
        <v>178</v>
      </c>
      <c r="B44" s="57" t="s">
        <v>131</v>
      </c>
      <c r="C44" s="33">
        <v>30000</v>
      </c>
      <c r="D44" s="33"/>
      <c r="E44" s="33">
        <f t="shared" si="1"/>
        <v>30000</v>
      </c>
      <c r="F44" s="33"/>
    </row>
    <row r="45" spans="1:6" x14ac:dyDescent="0.25">
      <c r="A45" s="58" t="s">
        <v>177</v>
      </c>
      <c r="B45" s="57" t="s">
        <v>131</v>
      </c>
      <c r="C45" s="33">
        <f>75000</f>
        <v>75000</v>
      </c>
      <c r="D45" s="40"/>
      <c r="E45" s="33">
        <f t="shared" si="1"/>
        <v>75000</v>
      </c>
      <c r="F45" s="33"/>
    </row>
    <row r="46" spans="1:6" x14ac:dyDescent="0.25">
      <c r="A46" s="65" t="s">
        <v>176</v>
      </c>
      <c r="B46" s="57" t="s">
        <v>131</v>
      </c>
      <c r="C46" s="33">
        <v>10000</v>
      </c>
      <c r="D46" s="33"/>
      <c r="E46" s="33">
        <f t="shared" si="1"/>
        <v>10000</v>
      </c>
      <c r="F46" s="33"/>
    </row>
    <row r="47" spans="1:6" x14ac:dyDescent="0.25">
      <c r="A47" s="58" t="s">
        <v>175</v>
      </c>
      <c r="B47" s="57" t="s">
        <v>131</v>
      </c>
      <c r="C47" s="33">
        <v>-10000</v>
      </c>
      <c r="D47" s="40"/>
      <c r="E47" s="33">
        <f t="shared" si="1"/>
        <v>-10000</v>
      </c>
      <c r="F47" s="33"/>
    </row>
    <row r="48" spans="1:6" ht="30" x14ac:dyDescent="0.25">
      <c r="A48" s="60" t="s">
        <v>174</v>
      </c>
      <c r="B48" s="59" t="s">
        <v>158</v>
      </c>
      <c r="C48" s="38">
        <v>5680</v>
      </c>
      <c r="D48" s="38"/>
      <c r="E48" s="38">
        <f t="shared" si="1"/>
        <v>5680</v>
      </c>
      <c r="F48" s="38">
        <v>5680</v>
      </c>
    </row>
    <row r="49" spans="1:6" x14ac:dyDescent="0.25">
      <c r="A49" s="60" t="s">
        <v>173</v>
      </c>
      <c r="B49" s="64"/>
      <c r="C49" s="38">
        <f>SUM(C50:C51)</f>
        <v>117000</v>
      </c>
      <c r="D49" s="38">
        <f>SUM(D51:D51)</f>
        <v>0</v>
      </c>
      <c r="E49" s="38">
        <f t="shared" si="1"/>
        <v>117000</v>
      </c>
      <c r="F49" s="33"/>
    </row>
    <row r="50" spans="1:6" x14ac:dyDescent="0.25">
      <c r="A50" s="58" t="s">
        <v>172</v>
      </c>
      <c r="B50" s="57" t="s">
        <v>131</v>
      </c>
      <c r="C50" s="33">
        <v>100000</v>
      </c>
      <c r="D50" s="33"/>
      <c r="E50" s="33">
        <f t="shared" si="1"/>
        <v>100000</v>
      </c>
      <c r="F50" s="33"/>
    </row>
    <row r="51" spans="1:6" x14ac:dyDescent="0.25">
      <c r="A51" s="58" t="s">
        <v>171</v>
      </c>
      <c r="B51" s="57" t="s">
        <v>131</v>
      </c>
      <c r="C51" s="33">
        <v>17000</v>
      </c>
      <c r="D51" s="38"/>
      <c r="E51" s="33">
        <f t="shared" si="1"/>
        <v>17000</v>
      </c>
      <c r="F51" s="33"/>
    </row>
    <row r="52" spans="1:6" x14ac:dyDescent="0.25">
      <c r="A52" s="60" t="s">
        <v>170</v>
      </c>
      <c r="B52" s="64"/>
      <c r="C52" s="38">
        <f>SUM(C53:C53)</f>
        <v>30000</v>
      </c>
      <c r="D52" s="38">
        <f>SUM(D53:D53)</f>
        <v>0</v>
      </c>
      <c r="E52" s="38">
        <f t="shared" si="1"/>
        <v>30000</v>
      </c>
      <c r="F52" s="33">
        <f>F53</f>
        <v>0</v>
      </c>
    </row>
    <row r="53" spans="1:6" x14ac:dyDescent="0.25">
      <c r="A53" s="58" t="s">
        <v>169</v>
      </c>
      <c r="B53" s="57" t="s">
        <v>131</v>
      </c>
      <c r="C53" s="33">
        <v>30000</v>
      </c>
      <c r="D53" s="33"/>
      <c r="E53" s="33">
        <f t="shared" si="1"/>
        <v>30000</v>
      </c>
      <c r="F53" s="33"/>
    </row>
    <row r="54" spans="1:6" ht="24" customHeight="1" x14ac:dyDescent="0.25">
      <c r="A54" s="42" t="s">
        <v>168</v>
      </c>
      <c r="B54" s="41"/>
      <c r="C54" s="40">
        <f>SUM(C55,C60,C63,C65,C67,)</f>
        <v>467552</v>
      </c>
      <c r="D54" s="40">
        <f>SUM(D55,D60,D63,D65,D67,)</f>
        <v>0</v>
      </c>
      <c r="E54" s="40">
        <f t="shared" si="1"/>
        <v>467552</v>
      </c>
      <c r="F54" s="40">
        <f>SUM(F55,F60,F63,F67)</f>
        <v>37102</v>
      </c>
    </row>
    <row r="55" spans="1:6" x14ac:dyDescent="0.25">
      <c r="A55" s="60" t="s">
        <v>167</v>
      </c>
      <c r="B55" s="59"/>
      <c r="C55" s="38">
        <f>SUM(C56:C59)</f>
        <v>144000</v>
      </c>
      <c r="D55" s="38">
        <f>SUM(D56:D57)</f>
        <v>0</v>
      </c>
      <c r="E55" s="38">
        <f t="shared" si="1"/>
        <v>144000</v>
      </c>
      <c r="F55" s="40">
        <f>SUM(F56)</f>
        <v>0</v>
      </c>
    </row>
    <row r="56" spans="1:6" ht="30" x14ac:dyDescent="0.25">
      <c r="A56" s="63" t="s">
        <v>220</v>
      </c>
      <c r="B56" s="57" t="s">
        <v>158</v>
      </c>
      <c r="C56" s="33">
        <v>17000</v>
      </c>
      <c r="D56" s="33"/>
      <c r="E56" s="33">
        <f t="shared" si="1"/>
        <v>17000</v>
      </c>
      <c r="F56" s="33"/>
    </row>
    <row r="57" spans="1:6" ht="30" x14ac:dyDescent="0.25">
      <c r="A57" s="63" t="s">
        <v>166</v>
      </c>
      <c r="B57" s="57" t="s">
        <v>131</v>
      </c>
      <c r="C57" s="33">
        <v>60000</v>
      </c>
      <c r="D57" s="33"/>
      <c r="E57" s="33">
        <f t="shared" si="1"/>
        <v>60000</v>
      </c>
      <c r="F57" s="33"/>
    </row>
    <row r="58" spans="1:6" x14ac:dyDescent="0.25">
      <c r="A58" s="63" t="s">
        <v>219</v>
      </c>
      <c r="B58" s="57" t="s">
        <v>131</v>
      </c>
      <c r="C58" s="33">
        <v>50000</v>
      </c>
      <c r="D58" s="33"/>
      <c r="E58" s="33">
        <f t="shared" si="1"/>
        <v>50000</v>
      </c>
      <c r="F58" s="33"/>
    </row>
    <row r="59" spans="1:6" x14ac:dyDescent="0.25">
      <c r="A59" s="63" t="s">
        <v>223</v>
      </c>
      <c r="B59" s="57" t="s">
        <v>131</v>
      </c>
      <c r="C59" s="33">
        <v>17000</v>
      </c>
      <c r="D59" s="33"/>
      <c r="E59" s="33">
        <f t="shared" si="1"/>
        <v>17000</v>
      </c>
      <c r="F59" s="33"/>
    </row>
    <row r="60" spans="1:6" x14ac:dyDescent="0.25">
      <c r="A60" s="60" t="s">
        <v>165</v>
      </c>
      <c r="B60" s="59"/>
      <c r="C60" s="38">
        <f>SUM(C61)</f>
        <v>200000</v>
      </c>
      <c r="D60" s="38">
        <f>SUM(D61)</f>
        <v>0</v>
      </c>
      <c r="E60" s="38">
        <f t="shared" si="1"/>
        <v>200000</v>
      </c>
      <c r="F60" s="38">
        <f>SUM(F61)</f>
        <v>0</v>
      </c>
    </row>
    <row r="61" spans="1:6" x14ac:dyDescent="0.25">
      <c r="A61" s="58" t="s">
        <v>164</v>
      </c>
      <c r="B61" s="62" t="s">
        <v>158</v>
      </c>
      <c r="C61" s="33">
        <f>SUM(C62)</f>
        <v>200000</v>
      </c>
      <c r="D61" s="33">
        <f>SUM(D62:D62)</f>
        <v>0</v>
      </c>
      <c r="E61" s="33">
        <f>SUM(E62:E62)</f>
        <v>200000</v>
      </c>
      <c r="F61" s="33">
        <f>SUM(F62:F62)</f>
        <v>0</v>
      </c>
    </row>
    <row r="62" spans="1:6" x14ac:dyDescent="0.25">
      <c r="A62" s="61" t="s">
        <v>163</v>
      </c>
      <c r="B62" s="57"/>
      <c r="C62" s="33">
        <v>200000</v>
      </c>
      <c r="D62" s="33"/>
      <c r="E62" s="33">
        <f t="shared" ref="E62:E68" si="2">SUM(C62:D62)</f>
        <v>200000</v>
      </c>
      <c r="F62" s="33"/>
    </row>
    <row r="63" spans="1:6" ht="30" x14ac:dyDescent="0.25">
      <c r="A63" s="60" t="s">
        <v>162</v>
      </c>
      <c r="B63" s="59"/>
      <c r="C63" s="38">
        <f>SUM(C64)</f>
        <v>97102</v>
      </c>
      <c r="D63" s="38">
        <f>SUM(D64)</f>
        <v>0</v>
      </c>
      <c r="E63" s="38">
        <f t="shared" si="2"/>
        <v>97102</v>
      </c>
      <c r="F63" s="40">
        <f>SUM(F64)</f>
        <v>37102</v>
      </c>
    </row>
    <row r="64" spans="1:6" x14ac:dyDescent="0.25">
      <c r="A64" s="61" t="s">
        <v>161</v>
      </c>
      <c r="B64" s="57" t="s">
        <v>131</v>
      </c>
      <c r="C64" s="33">
        <f>37102+60000</f>
        <v>97102</v>
      </c>
      <c r="D64" s="33"/>
      <c r="E64" s="40">
        <f t="shared" si="2"/>
        <v>97102</v>
      </c>
      <c r="F64" s="33">
        <v>37102</v>
      </c>
    </row>
    <row r="65" spans="1:6" x14ac:dyDescent="0.25">
      <c r="A65" s="60" t="s">
        <v>160</v>
      </c>
      <c r="B65" s="57"/>
      <c r="C65" s="38">
        <f>SUM(C66:C66)</f>
        <v>20000</v>
      </c>
      <c r="D65" s="38">
        <f>SUM(D66:D66)</f>
        <v>0</v>
      </c>
      <c r="E65" s="38">
        <f t="shared" si="2"/>
        <v>20000</v>
      </c>
      <c r="F65" s="40">
        <f>SUM(F66:F66)</f>
        <v>0</v>
      </c>
    </row>
    <row r="66" spans="1:6" ht="30" x14ac:dyDescent="0.25">
      <c r="A66" s="58" t="s">
        <v>159</v>
      </c>
      <c r="B66" s="57" t="s">
        <v>158</v>
      </c>
      <c r="C66" s="33">
        <f>25000-5000</f>
        <v>20000</v>
      </c>
      <c r="D66" s="38"/>
      <c r="E66" s="40">
        <f t="shared" si="2"/>
        <v>20000</v>
      </c>
      <c r="F66" s="33"/>
    </row>
    <row r="67" spans="1:6" x14ac:dyDescent="0.25">
      <c r="A67" s="60" t="s">
        <v>157</v>
      </c>
      <c r="B67" s="59"/>
      <c r="C67" s="38">
        <f>SUM(C68:C68)</f>
        <v>6450</v>
      </c>
      <c r="D67" s="38">
        <f>SUM(D68:D68)</f>
        <v>0</v>
      </c>
      <c r="E67" s="38">
        <f t="shared" si="2"/>
        <v>6450</v>
      </c>
      <c r="F67" s="40">
        <f>SUM(F68:F68)</f>
        <v>0</v>
      </c>
    </row>
    <row r="68" spans="1:6" x14ac:dyDescent="0.25">
      <c r="A68" s="58" t="s">
        <v>156</v>
      </c>
      <c r="B68" s="57" t="s">
        <v>131</v>
      </c>
      <c r="C68" s="33">
        <v>6450</v>
      </c>
      <c r="D68" s="38"/>
      <c r="E68" s="40">
        <f t="shared" si="2"/>
        <v>6450</v>
      </c>
      <c r="F68" s="33"/>
    </row>
    <row r="69" spans="1:6" ht="21.75" customHeight="1" x14ac:dyDescent="0.25">
      <c r="A69" s="42" t="s">
        <v>120</v>
      </c>
      <c r="B69" s="41"/>
      <c r="C69" s="40">
        <f>SUM(C70,C78,C83,C87,C89)</f>
        <v>1755934</v>
      </c>
      <c r="D69" s="40">
        <f>SUM(D70,D78,D83,D87,D89)</f>
        <v>46404</v>
      </c>
      <c r="E69" s="40">
        <f>SUM(E70,E78,E83,E87,E89)</f>
        <v>1802338</v>
      </c>
      <c r="F69" s="40">
        <f>SUM(F70,F78,F83,F87,F89)</f>
        <v>742162</v>
      </c>
    </row>
    <row r="70" spans="1:6" x14ac:dyDescent="0.25">
      <c r="A70" s="39" t="s">
        <v>155</v>
      </c>
      <c r="B70" s="41"/>
      <c r="C70" s="38">
        <f>SUM(C71,C77)</f>
        <v>847841</v>
      </c>
      <c r="D70" s="38">
        <f>SUM(D71,D77)</f>
        <v>7500</v>
      </c>
      <c r="E70" s="38">
        <f t="shared" ref="E70:E97" si="3">SUM(C70:D70)</f>
        <v>855341</v>
      </c>
      <c r="F70" s="38">
        <f>SUM(F71,F77)</f>
        <v>420341</v>
      </c>
    </row>
    <row r="71" spans="1:6" x14ac:dyDescent="0.25">
      <c r="A71" s="36" t="s">
        <v>154</v>
      </c>
      <c r="B71" s="35" t="s">
        <v>131</v>
      </c>
      <c r="C71" s="33">
        <f>SUM(C72:C76)</f>
        <v>813360</v>
      </c>
      <c r="D71" s="33">
        <f>SUM(D72:D76)</f>
        <v>7500</v>
      </c>
      <c r="E71" s="33">
        <f t="shared" si="3"/>
        <v>820860</v>
      </c>
      <c r="F71" s="33">
        <f>SUM(F72:F76)</f>
        <v>385860</v>
      </c>
    </row>
    <row r="72" spans="1:6" x14ac:dyDescent="0.25">
      <c r="A72" s="55" t="s">
        <v>153</v>
      </c>
      <c r="B72" s="35"/>
      <c r="C72" s="33">
        <v>400000</v>
      </c>
      <c r="D72" s="33"/>
      <c r="E72" s="33">
        <f t="shared" si="3"/>
        <v>400000</v>
      </c>
      <c r="F72" s="33"/>
    </row>
    <row r="73" spans="1:6" ht="30" x14ac:dyDescent="0.25">
      <c r="A73" s="55" t="s">
        <v>221</v>
      </c>
      <c r="B73" s="35"/>
      <c r="C73" s="33">
        <v>35000</v>
      </c>
      <c r="D73" s="33"/>
      <c r="E73" s="33">
        <f t="shared" si="3"/>
        <v>35000</v>
      </c>
      <c r="F73" s="33"/>
    </row>
    <row r="74" spans="1:6" x14ac:dyDescent="0.25">
      <c r="A74" s="55" t="s">
        <v>152</v>
      </c>
      <c r="B74" s="35"/>
      <c r="C74" s="33">
        <v>323705</v>
      </c>
      <c r="D74" s="33"/>
      <c r="E74" s="33">
        <f t="shared" si="3"/>
        <v>323705</v>
      </c>
      <c r="F74" s="33">
        <v>323705</v>
      </c>
    </row>
    <row r="75" spans="1:6" x14ac:dyDescent="0.25">
      <c r="A75" s="55" t="s">
        <v>151</v>
      </c>
      <c r="B75" s="35"/>
      <c r="C75" s="33"/>
      <c r="D75" s="33">
        <v>7500</v>
      </c>
      <c r="E75" s="33">
        <f t="shared" si="3"/>
        <v>7500</v>
      </c>
      <c r="F75" s="33">
        <v>7500</v>
      </c>
    </row>
    <row r="76" spans="1:6" x14ac:dyDescent="0.25">
      <c r="A76" s="55" t="s">
        <v>150</v>
      </c>
      <c r="B76" s="35"/>
      <c r="C76" s="33">
        <v>54655</v>
      </c>
      <c r="D76" s="33"/>
      <c r="E76" s="33">
        <f t="shared" si="3"/>
        <v>54655</v>
      </c>
      <c r="F76" s="33">
        <v>54655</v>
      </c>
    </row>
    <row r="77" spans="1:6" x14ac:dyDescent="0.25">
      <c r="A77" s="56" t="s">
        <v>149</v>
      </c>
      <c r="B77" s="35" t="s">
        <v>131</v>
      </c>
      <c r="C77" s="33">
        <v>34481</v>
      </c>
      <c r="D77" s="33"/>
      <c r="E77" s="33">
        <f t="shared" si="3"/>
        <v>34481</v>
      </c>
      <c r="F77" s="33">
        <v>34481</v>
      </c>
    </row>
    <row r="78" spans="1:6" ht="30" x14ac:dyDescent="0.25">
      <c r="A78" s="39" t="s">
        <v>148</v>
      </c>
      <c r="B78" s="41" t="s">
        <v>131</v>
      </c>
      <c r="C78" s="38">
        <f>SUM(C79:C82)</f>
        <v>498438</v>
      </c>
      <c r="D78" s="38">
        <f>SUM(D79:D82)</f>
        <v>0</v>
      </c>
      <c r="E78" s="38">
        <f t="shared" si="3"/>
        <v>498438</v>
      </c>
      <c r="F78" s="40">
        <f>SUM(F79:F82)</f>
        <v>268438</v>
      </c>
    </row>
    <row r="79" spans="1:6" x14ac:dyDescent="0.25">
      <c r="A79" s="55" t="s">
        <v>147</v>
      </c>
      <c r="B79" s="54"/>
      <c r="C79" s="33">
        <v>132218</v>
      </c>
      <c r="D79" s="52"/>
      <c r="E79" s="52">
        <f t="shared" si="3"/>
        <v>132218</v>
      </c>
      <c r="F79" s="33">
        <v>132218</v>
      </c>
    </row>
    <row r="80" spans="1:6" x14ac:dyDescent="0.25">
      <c r="A80" s="55" t="s">
        <v>146</v>
      </c>
      <c r="B80" s="54"/>
      <c r="C80" s="33">
        <v>117322</v>
      </c>
      <c r="D80" s="52"/>
      <c r="E80" s="52">
        <f t="shared" si="3"/>
        <v>117322</v>
      </c>
      <c r="F80" s="33">
        <v>117322</v>
      </c>
    </row>
    <row r="81" spans="1:8" x14ac:dyDescent="0.25">
      <c r="A81" s="55" t="s">
        <v>145</v>
      </c>
      <c r="B81" s="54"/>
      <c r="C81" s="52">
        <v>40000</v>
      </c>
      <c r="D81" s="52"/>
      <c r="E81" s="52">
        <f t="shared" si="3"/>
        <v>40000</v>
      </c>
      <c r="F81" s="33"/>
    </row>
    <row r="82" spans="1:8" x14ac:dyDescent="0.25">
      <c r="A82" s="55" t="s">
        <v>144</v>
      </c>
      <c r="B82" s="54"/>
      <c r="C82" s="52">
        <f>18898+190000</f>
        <v>208898</v>
      </c>
      <c r="D82" s="52"/>
      <c r="E82" s="52">
        <f t="shared" si="3"/>
        <v>208898</v>
      </c>
      <c r="F82" s="33">
        <v>18898</v>
      </c>
    </row>
    <row r="83" spans="1:8" x14ac:dyDescent="0.25">
      <c r="A83" s="49" t="s">
        <v>143</v>
      </c>
      <c r="B83" s="54"/>
      <c r="C83" s="38">
        <f>SUM(C84:C86)</f>
        <v>197000</v>
      </c>
      <c r="D83" s="38">
        <f>SUM(D84:D86)</f>
        <v>0</v>
      </c>
      <c r="E83" s="38">
        <f t="shared" si="3"/>
        <v>197000</v>
      </c>
      <c r="F83" s="38"/>
    </row>
    <row r="84" spans="1:8" ht="30" x14ac:dyDescent="0.25">
      <c r="A84" s="53" t="s">
        <v>142</v>
      </c>
      <c r="B84" s="35" t="s">
        <v>131</v>
      </c>
      <c r="C84" s="52">
        <v>90000</v>
      </c>
      <c r="D84" s="52"/>
      <c r="E84" s="52">
        <f t="shared" si="3"/>
        <v>90000</v>
      </c>
      <c r="F84" s="33"/>
    </row>
    <row r="85" spans="1:8" ht="30" x14ac:dyDescent="0.25">
      <c r="A85" s="53" t="s">
        <v>141</v>
      </c>
      <c r="B85" s="35" t="s">
        <v>131</v>
      </c>
      <c r="C85" s="52">
        <v>77000</v>
      </c>
      <c r="D85" s="52"/>
      <c r="E85" s="52">
        <f t="shared" si="3"/>
        <v>77000</v>
      </c>
      <c r="F85" s="33"/>
    </row>
    <row r="86" spans="1:8" x14ac:dyDescent="0.25">
      <c r="A86" s="53" t="s">
        <v>140</v>
      </c>
      <c r="B86" s="35" t="s">
        <v>131</v>
      </c>
      <c r="C86" s="52">
        <v>30000</v>
      </c>
      <c r="D86" s="52"/>
      <c r="E86" s="52">
        <f t="shared" si="3"/>
        <v>30000</v>
      </c>
      <c r="F86" s="33"/>
    </row>
    <row r="87" spans="1:8" x14ac:dyDescent="0.25">
      <c r="A87" s="49" t="s">
        <v>139</v>
      </c>
      <c r="B87" s="44" t="s">
        <v>131</v>
      </c>
      <c r="C87" s="47">
        <f>SUM(C88:C88)</f>
        <v>18176</v>
      </c>
      <c r="D87" s="47">
        <f>SUM(D88:D88)</f>
        <v>0</v>
      </c>
      <c r="E87" s="38">
        <f t="shared" si="3"/>
        <v>18176</v>
      </c>
      <c r="F87" s="47">
        <f>SUM(F88)</f>
        <v>0</v>
      </c>
    </row>
    <row r="88" spans="1:8" x14ac:dyDescent="0.25">
      <c r="A88" s="46" t="s">
        <v>138</v>
      </c>
      <c r="B88" s="44"/>
      <c r="C88" s="43">
        <f>9176+9000</f>
        <v>18176</v>
      </c>
      <c r="D88" s="51"/>
      <c r="E88" s="33">
        <f t="shared" si="3"/>
        <v>18176</v>
      </c>
      <c r="F88" s="33"/>
      <c r="H88" s="50"/>
    </row>
    <row r="89" spans="1:8" x14ac:dyDescent="0.25">
      <c r="A89" s="49" t="s">
        <v>137</v>
      </c>
      <c r="B89" s="48"/>
      <c r="C89" s="47">
        <f>SUM(C90:C93)</f>
        <v>194479</v>
      </c>
      <c r="D89" s="47">
        <f>SUM(D90:D93)</f>
        <v>38904</v>
      </c>
      <c r="E89" s="38">
        <f t="shared" si="3"/>
        <v>233383</v>
      </c>
      <c r="F89" s="47">
        <f>SUM(F90:F92)</f>
        <v>53383</v>
      </c>
    </row>
    <row r="90" spans="1:8" ht="18.75" customHeight="1" x14ac:dyDescent="0.25">
      <c r="A90" s="46" t="s">
        <v>136</v>
      </c>
      <c r="B90" s="44" t="s">
        <v>131</v>
      </c>
      <c r="C90" s="43">
        <f>14479+20000</f>
        <v>34479</v>
      </c>
      <c r="D90" s="43"/>
      <c r="E90" s="33">
        <f t="shared" si="3"/>
        <v>34479</v>
      </c>
      <c r="F90" s="33">
        <v>14479</v>
      </c>
    </row>
    <row r="91" spans="1:8" x14ac:dyDescent="0.25">
      <c r="A91" s="45" t="s">
        <v>224</v>
      </c>
      <c r="B91" s="44" t="s">
        <v>131</v>
      </c>
      <c r="C91" s="43">
        <v>150000</v>
      </c>
      <c r="D91" s="43"/>
      <c r="E91" s="33">
        <f t="shared" si="3"/>
        <v>150000</v>
      </c>
      <c r="F91" s="40"/>
    </row>
    <row r="92" spans="1:8" ht="30" x14ac:dyDescent="0.25">
      <c r="A92" s="45" t="s">
        <v>135</v>
      </c>
      <c r="B92" s="44" t="s">
        <v>131</v>
      </c>
      <c r="C92" s="43"/>
      <c r="D92" s="43">
        <v>38904</v>
      </c>
      <c r="E92" s="33">
        <f t="shared" si="3"/>
        <v>38904</v>
      </c>
      <c r="F92" s="33">
        <v>38904</v>
      </c>
    </row>
    <row r="93" spans="1:8" ht="33" customHeight="1" x14ac:dyDescent="0.25">
      <c r="A93" s="45" t="s">
        <v>134</v>
      </c>
      <c r="B93" s="44" t="s">
        <v>131</v>
      </c>
      <c r="C93" s="43">
        <v>10000</v>
      </c>
      <c r="D93" s="43"/>
      <c r="E93" s="33">
        <f t="shared" si="3"/>
        <v>10000</v>
      </c>
      <c r="F93" s="33"/>
    </row>
    <row r="94" spans="1:8" ht="22.5" customHeight="1" x14ac:dyDescent="0.25">
      <c r="A94" s="42" t="s">
        <v>106</v>
      </c>
      <c r="B94" s="41"/>
      <c r="C94" s="40">
        <f>SUM(C95)</f>
        <v>124584</v>
      </c>
      <c r="D94" s="40">
        <f>SUM(D95,)</f>
        <v>0</v>
      </c>
      <c r="E94" s="40">
        <f t="shared" si="3"/>
        <v>124584</v>
      </c>
      <c r="F94" s="40">
        <f>SUM(F95,)</f>
        <v>64584</v>
      </c>
    </row>
    <row r="95" spans="1:8" ht="30" x14ac:dyDescent="0.25">
      <c r="A95" s="39" t="s">
        <v>133</v>
      </c>
      <c r="B95" s="37"/>
      <c r="C95" s="38">
        <f>SUM(C97,C96)</f>
        <v>124584</v>
      </c>
      <c r="D95" s="38">
        <f>SUM(D97,D96)</f>
        <v>0</v>
      </c>
      <c r="E95" s="38">
        <f t="shared" si="3"/>
        <v>124584</v>
      </c>
      <c r="F95" s="38">
        <f>SUM(F97)</f>
        <v>64584</v>
      </c>
    </row>
    <row r="96" spans="1:8" x14ac:dyDescent="0.25">
      <c r="A96" s="36" t="s">
        <v>132</v>
      </c>
      <c r="B96" s="37" t="s">
        <v>131</v>
      </c>
      <c r="C96" s="33">
        <v>60000</v>
      </c>
      <c r="D96" s="33"/>
      <c r="E96" s="33">
        <f t="shared" si="3"/>
        <v>60000</v>
      </c>
      <c r="F96" s="33"/>
    </row>
    <row r="97" spans="1:6" x14ac:dyDescent="0.25">
      <c r="A97" s="36" t="s">
        <v>222</v>
      </c>
      <c r="B97" s="35" t="s">
        <v>131</v>
      </c>
      <c r="C97" s="34">
        <v>64584</v>
      </c>
      <c r="D97" s="34"/>
      <c r="E97" s="33">
        <f t="shared" si="3"/>
        <v>64584</v>
      </c>
      <c r="F97" s="33">
        <v>64584</v>
      </c>
    </row>
  </sheetData>
  <mergeCells count="11">
    <mergeCell ref="A10:E10"/>
    <mergeCell ref="A12:A13"/>
    <mergeCell ref="C12:D12"/>
    <mergeCell ref="E12:E13"/>
    <mergeCell ref="F12:F13"/>
    <mergeCell ref="A1:F1"/>
    <mergeCell ref="A2:F2"/>
    <mergeCell ref="A4:A5"/>
    <mergeCell ref="C4:D4"/>
    <mergeCell ref="E4:E5"/>
    <mergeCell ref="F4:F5"/>
  </mergeCells>
  <pageMargins left="0.70866141732283472" right="0.70866141732283472" top="0.94488188976377963" bottom="0.74803149606299213" header="0.31496062992125984" footer="0.31496062992125984"/>
  <pageSetup paperSize="9" scale="80" orientation="portrait" r:id="rId1"/>
  <headerFooter>
    <oddHeader xml:space="preserve">&amp;RLisa 4
Tartu Linnavolikogu ...05.2018. a 
määruse nr ... juurde </oddHeader>
    <oddFooter xml:space="preserve">&amp;C&amp;P+5
</oddFooter>
    <firstFooter>&amp;C&amp;N+4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4</vt:i4>
      </vt:variant>
      <vt:variant>
        <vt:lpstr>Nimega vahemikud</vt:lpstr>
      </vt:variant>
      <vt:variant>
        <vt:i4>2</vt:i4>
      </vt:variant>
    </vt:vector>
  </HeadingPairs>
  <TitlesOfParts>
    <vt:vector size="6" baseType="lpstr">
      <vt:lpstr>Lisa 1</vt:lpstr>
      <vt:lpstr>Lisa 2</vt:lpstr>
      <vt:lpstr>Lisa 3</vt:lpstr>
      <vt:lpstr>Lisa 4 </vt:lpstr>
      <vt:lpstr>'Lisa 3'!Prinditiitlid</vt:lpstr>
      <vt:lpstr>'Lisa 4 '!Prinditiitlid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2018-04-06T06:39:30Z</dcterms:modified>
</cp:coreProperties>
</file>